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filterPrivacy="1" updateLinks="never" codeName="ThisWorkbook"/>
  <xr:revisionPtr revIDLastSave="41" documentId="13_ncr:1_{E5B5AF33-0181-4B20-8332-B89154BC1093}" xr6:coauthVersionLast="47" xr6:coauthVersionMax="47" xr10:uidLastSave="{B9F2A773-A803-4210-94DF-08530A219946}"/>
  <workbookProtection workbookAlgorithmName="SHA-512" workbookHashValue="Cm9PsNizBJdkqWThUR8I0lgtViSdTfJMTPQ1OYsqewb+6WYWyyvVPxMPqKfDoNmVV5CLbcsPlNri+MbSLSGC6A==" workbookSaltValue="4eYCwcDinHH5HIRDQl4yRA==" workbookSpinCount="100000" lockStructure="1"/>
  <bookViews>
    <workbookView xWindow="51795" yWindow="-15915" windowWidth="25440" windowHeight="15270" activeTab="1" xr2:uid="{00000000-000D-0000-FFFF-FFFF00000000}"/>
  </bookViews>
  <sheets>
    <sheet name="Start_now" sheetId="5" r:id="rId1"/>
    <sheet name="Report_details" sheetId="1" r:id="rId2"/>
    <sheet name="Organisation_details" sheetId="2" r:id="rId3"/>
    <sheet name="Production" sheetId="4" r:id="rId4"/>
    <sheet name="Production_industrial" sheetId="19" r:id="rId5"/>
    <sheet name="Recycling_&amp;_reclamation" sheetId="7" r:id="rId6"/>
    <sheet name="Sales_to_other_gb_companies" sheetId="21" r:id="rId7"/>
    <sheet name="Purchases_from_other_gb_co's" sheetId="8" r:id="rId8"/>
    <sheet name="Substances_imported_into_gb" sheetId="24" r:id="rId9"/>
    <sheet name="Total_stocks" sheetId="25" r:id="rId10"/>
    <sheet name="Stock_from_over_production" sheetId="11" r:id="rId11"/>
    <sheet name="Substances_placed_on_gb_market" sheetId="12" r:id="rId12"/>
    <sheet name="Substances_exported_out_gb" sheetId="13" r:id="rId13"/>
    <sheet name="Feedstock_and_process_agent" sheetId="14" r:id="rId14"/>
    <sheet name="Destruction" sheetId="15" r:id="rId15"/>
    <sheet name="Finish" sheetId="20" r:id="rId16"/>
    <sheet name="Reference Data" sheetId="22" state="hidden" r:id="rId17"/>
  </sheets>
  <definedNames>
    <definedName name="_xlnm._FilterDatabase" localSheetId="16" hidden="1">'Reference Data'!$X$5:$AH$32</definedName>
    <definedName name="Bromochloromethane">'Reference Data'!$C$6:$C$11</definedName>
    <definedName name="Carbon_Tetrachloride">'Reference Data'!$D$6:$D$11</definedName>
    <definedName name="CFCs">'Reference Data'!$E$6:$E$25</definedName>
    <definedName name="Current_year">'Reference Data'!$BJ$5</definedName>
    <definedName name="Current_yr_end">'Reference Data'!$BJ$8</definedName>
    <definedName name="Current_yr_start">'Reference Data'!$BJ$7</definedName>
    <definedName name="Destruction">Organisation_details!$C$36</definedName>
    <definedName name="Exporter">Organisation_details!$C$26</definedName>
    <definedName name="Feedstock">Organisation_details!$C$28</definedName>
    <definedName name="Halons">'Reference Data'!$F$6:$F$13</definedName>
    <definedName name="HBFCs">'Reference Data'!$G$6:$G$44</definedName>
    <definedName name="HCFCs">'Reference Data'!$H$6:$H$48</definedName>
    <definedName name="Importer">Organisation_details!$C$24</definedName>
    <definedName name="Methyl_chloroform">'Reference Data'!$J$6:$J$11</definedName>
    <definedName name="Methylbromide">'Reference Data'!$I$6:$I$11</definedName>
    <definedName name="Other">'Reference Data'!$K$6:$K$15</definedName>
    <definedName name="ProcessAgent">Organisation_details!$C$30</definedName>
    <definedName name="Producer">Organisation_details!$C$22</definedName>
    <definedName name="Report_year">Report_details!$C$8</definedName>
    <definedName name="Select">'Reference Data'!$B$6</definedName>
    <definedName name="Stocks_1Jan">Organisation_details!$C$32</definedName>
    <definedName name="Stocks_31Dec">Organisation_details!$C$34</definedName>
    <definedName name="Substance_Group">'Reference Data'!$A$6:$A$20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B3" i="15"/>
  <c r="B3" i="11" l="1"/>
  <c r="B3" i="4"/>
  <c r="P7" i="14" l="1"/>
  <c r="R7" i="14"/>
  <c r="P4" i="14"/>
  <c r="H13" i="15"/>
  <c r="M13" i="15" s="1"/>
  <c r="H15" i="15"/>
  <c r="M15" i="15" s="1"/>
  <c r="H17" i="15"/>
  <c r="M17" i="15" s="1"/>
  <c r="H20" i="15"/>
  <c r="M20" i="15" s="1"/>
  <c r="H24" i="15"/>
  <c r="M24" i="15" s="1"/>
  <c r="H25" i="15"/>
  <c r="M25" i="15" s="1"/>
  <c r="H29" i="15"/>
  <c r="M29" i="15" s="1"/>
  <c r="H31" i="15"/>
  <c r="M31" i="15" s="1"/>
  <c r="H33" i="15"/>
  <c r="M33" i="15" s="1"/>
  <c r="H11" i="14"/>
  <c r="T11" i="14" s="1"/>
  <c r="H16" i="14"/>
  <c r="T16" i="14" s="1"/>
  <c r="H20" i="14"/>
  <c r="T20" i="14" s="1"/>
  <c r="H27" i="14"/>
  <c r="T27" i="14" s="1"/>
  <c r="H32" i="14"/>
  <c r="T32" i="14" s="1"/>
  <c r="H11" i="13"/>
  <c r="P11" i="13" s="1"/>
  <c r="H13" i="13"/>
  <c r="P13" i="13" s="1"/>
  <c r="H15" i="13"/>
  <c r="P15" i="13" s="1"/>
  <c r="H23" i="13"/>
  <c r="P23" i="13" s="1"/>
  <c r="H27" i="13"/>
  <c r="P27" i="13" s="1"/>
  <c r="H29" i="13"/>
  <c r="P29" i="13" s="1"/>
  <c r="H31" i="13"/>
  <c r="P31" i="13" s="1"/>
  <c r="H9" i="13"/>
  <c r="P9" i="13" s="1"/>
  <c r="H20" i="12"/>
  <c r="R20" i="12" s="1"/>
  <c r="H24" i="12"/>
  <c r="R24" i="12" s="1"/>
  <c r="H25" i="12"/>
  <c r="R25" i="12" s="1"/>
  <c r="H12" i="11"/>
  <c r="N12" i="11" s="1"/>
  <c r="H13" i="11"/>
  <c r="N13" i="11" s="1"/>
  <c r="H15" i="11"/>
  <c r="O15" i="11" s="1"/>
  <c r="H17" i="11"/>
  <c r="N17" i="11" s="1"/>
  <c r="H20" i="11"/>
  <c r="O20" i="11" s="1"/>
  <c r="H21" i="11"/>
  <c r="N21" i="11" s="1"/>
  <c r="H23" i="11"/>
  <c r="N23" i="11" s="1"/>
  <c r="H25" i="11"/>
  <c r="N25" i="11" s="1"/>
  <c r="H28" i="11"/>
  <c r="O28" i="11" s="1"/>
  <c r="H29" i="11"/>
  <c r="N29" i="11" s="1"/>
  <c r="H31" i="11"/>
  <c r="O31" i="11" s="1"/>
  <c r="H33" i="11"/>
  <c r="N33" i="11" s="1"/>
  <c r="H12" i="25"/>
  <c r="O12" i="25" s="1"/>
  <c r="H13" i="25"/>
  <c r="P13" i="25" s="1"/>
  <c r="H16" i="25"/>
  <c r="P16" i="25" s="1"/>
  <c r="H17" i="25"/>
  <c r="O17" i="25" s="1"/>
  <c r="H20" i="25"/>
  <c r="O20" i="25" s="1"/>
  <c r="H21" i="25"/>
  <c r="P21" i="25" s="1"/>
  <c r="H24" i="25"/>
  <c r="P24" i="25" s="1"/>
  <c r="H25" i="25"/>
  <c r="P25" i="25" s="1"/>
  <c r="H28" i="25"/>
  <c r="O28" i="25" s="1"/>
  <c r="H29" i="25"/>
  <c r="O29" i="25" s="1"/>
  <c r="H32" i="25"/>
  <c r="P32" i="25" s="1"/>
  <c r="H33" i="25"/>
  <c r="O33" i="25" s="1"/>
  <c r="H9" i="25"/>
  <c r="O9" i="25" s="1"/>
  <c r="H17" i="24"/>
  <c r="Q17" i="24" s="1"/>
  <c r="H21" i="24"/>
  <c r="Q21" i="24" s="1"/>
  <c r="H23" i="24"/>
  <c r="Q23" i="24" s="1"/>
  <c r="H25" i="24"/>
  <c r="Q25" i="24" s="1"/>
  <c r="H33" i="24"/>
  <c r="Q33" i="24" s="1"/>
  <c r="H14" i="8"/>
  <c r="S14" i="8" s="1"/>
  <c r="H18" i="8"/>
  <c r="S18" i="8" s="1"/>
  <c r="H19" i="8"/>
  <c r="S19" i="8" s="1"/>
  <c r="H30" i="8"/>
  <c r="S30" i="8" s="1"/>
  <c r="H9" i="8"/>
  <c r="S9" i="8" s="1"/>
  <c r="H10" i="21"/>
  <c r="S10" i="21" s="1"/>
  <c r="H14" i="21"/>
  <c r="S14" i="21" s="1"/>
  <c r="H15" i="21"/>
  <c r="S15" i="21" s="1"/>
  <c r="H21" i="21"/>
  <c r="S21" i="21" s="1"/>
  <c r="H25" i="21"/>
  <c r="S25" i="21" s="1"/>
  <c r="H26" i="21"/>
  <c r="S26" i="21" s="1"/>
  <c r="H30" i="21"/>
  <c r="S30" i="21" s="1"/>
  <c r="H31" i="21"/>
  <c r="S31" i="21" s="1"/>
  <c r="H10" i="7"/>
  <c r="M10" i="7" s="1"/>
  <c r="H17" i="7"/>
  <c r="M17" i="7" s="1"/>
  <c r="H22" i="7"/>
  <c r="M22" i="7" s="1"/>
  <c r="H26" i="7"/>
  <c r="M26" i="7" s="1"/>
  <c r="H33" i="7"/>
  <c r="M33" i="7" s="1"/>
  <c r="H11" i="19"/>
  <c r="S11" i="19" s="1"/>
  <c r="H12" i="19"/>
  <c r="S12" i="19" s="1"/>
  <c r="H18" i="19"/>
  <c r="S18" i="19" s="1"/>
  <c r="H22" i="19"/>
  <c r="S22" i="19" s="1"/>
  <c r="H23" i="19"/>
  <c r="S23" i="19" s="1"/>
  <c r="H27" i="19"/>
  <c r="S27" i="19" s="1"/>
  <c r="H28" i="19"/>
  <c r="S28" i="19" s="1"/>
  <c r="H10" i="4"/>
  <c r="M10" i="4" s="1"/>
  <c r="H14" i="4"/>
  <c r="M14" i="4" s="1"/>
  <c r="H15" i="4"/>
  <c r="M15" i="4" s="1"/>
  <c r="H19" i="4"/>
  <c r="M19" i="4" s="1"/>
  <c r="H25" i="4"/>
  <c r="M25" i="4" s="1"/>
  <c r="H29" i="4"/>
  <c r="M29" i="4" s="1"/>
  <c r="H32" i="4"/>
  <c r="M32" i="4" s="1"/>
  <c r="L7" i="11"/>
  <c r="K7" i="11"/>
  <c r="M7" i="25"/>
  <c r="L7" i="25"/>
  <c r="G33" i="15"/>
  <c r="F33" i="15"/>
  <c r="E33" i="15"/>
  <c r="D33" i="15"/>
  <c r="H32" i="15"/>
  <c r="M32" i="15" s="1"/>
  <c r="G32" i="15"/>
  <c r="F32" i="15"/>
  <c r="E32" i="15"/>
  <c r="D32" i="15"/>
  <c r="G31" i="15"/>
  <c r="F31" i="15"/>
  <c r="E31" i="15"/>
  <c r="D31" i="15"/>
  <c r="H30" i="15"/>
  <c r="M30" i="15" s="1"/>
  <c r="G30" i="15"/>
  <c r="F30" i="15"/>
  <c r="E30" i="15"/>
  <c r="D30" i="15"/>
  <c r="G29" i="15"/>
  <c r="F29" i="15"/>
  <c r="E29" i="15"/>
  <c r="D29" i="15"/>
  <c r="H28" i="15"/>
  <c r="M28" i="15" s="1"/>
  <c r="G28" i="15"/>
  <c r="F28" i="15"/>
  <c r="E28" i="15"/>
  <c r="D28" i="15"/>
  <c r="H27" i="15"/>
  <c r="M27" i="15" s="1"/>
  <c r="G27" i="15"/>
  <c r="F27" i="15"/>
  <c r="E27" i="15"/>
  <c r="D27" i="15"/>
  <c r="H26" i="15"/>
  <c r="M26" i="15" s="1"/>
  <c r="G26" i="15"/>
  <c r="F26" i="15"/>
  <c r="E26" i="15"/>
  <c r="D26" i="15"/>
  <c r="G25" i="15"/>
  <c r="F25" i="15"/>
  <c r="E25" i="15"/>
  <c r="D25" i="15"/>
  <c r="G24" i="15"/>
  <c r="F24" i="15"/>
  <c r="E24" i="15"/>
  <c r="D24" i="15"/>
  <c r="H23" i="15"/>
  <c r="M23" i="15" s="1"/>
  <c r="G23" i="15"/>
  <c r="F23" i="15"/>
  <c r="E23" i="15"/>
  <c r="D23" i="15"/>
  <c r="H22" i="15"/>
  <c r="M22" i="15" s="1"/>
  <c r="G22" i="15"/>
  <c r="F22" i="15"/>
  <c r="E22" i="15"/>
  <c r="D22" i="15"/>
  <c r="H21" i="15"/>
  <c r="M21" i="15" s="1"/>
  <c r="G21" i="15"/>
  <c r="F21" i="15"/>
  <c r="E21" i="15"/>
  <c r="D21" i="15"/>
  <c r="G20" i="15"/>
  <c r="F20" i="15"/>
  <c r="E20" i="15"/>
  <c r="D20" i="15"/>
  <c r="H19" i="15"/>
  <c r="M19" i="15" s="1"/>
  <c r="G19" i="15"/>
  <c r="F19" i="15"/>
  <c r="E19" i="15"/>
  <c r="D19" i="15"/>
  <c r="H18" i="15"/>
  <c r="M18" i="15" s="1"/>
  <c r="G18" i="15"/>
  <c r="F18" i="15"/>
  <c r="E18" i="15"/>
  <c r="D18" i="15"/>
  <c r="G17" i="15"/>
  <c r="F17" i="15"/>
  <c r="E17" i="15"/>
  <c r="D17" i="15"/>
  <c r="H16" i="15"/>
  <c r="M16" i="15" s="1"/>
  <c r="G16" i="15"/>
  <c r="F16" i="15"/>
  <c r="E16" i="15"/>
  <c r="D16" i="15"/>
  <c r="G15" i="15"/>
  <c r="F15" i="15"/>
  <c r="E15" i="15"/>
  <c r="D15" i="15"/>
  <c r="H14" i="15"/>
  <c r="M14" i="15" s="1"/>
  <c r="G14" i="15"/>
  <c r="F14" i="15"/>
  <c r="E14" i="15"/>
  <c r="D14" i="15"/>
  <c r="G13" i="15"/>
  <c r="F13" i="15"/>
  <c r="E13" i="15"/>
  <c r="D13" i="15"/>
  <c r="H12" i="15"/>
  <c r="M12" i="15" s="1"/>
  <c r="G12" i="15"/>
  <c r="F12" i="15"/>
  <c r="E12" i="15"/>
  <c r="D12" i="15"/>
  <c r="H11" i="15"/>
  <c r="M11" i="15" s="1"/>
  <c r="G11" i="15"/>
  <c r="F11" i="15"/>
  <c r="E11" i="15"/>
  <c r="D11" i="15"/>
  <c r="H10" i="15"/>
  <c r="M10" i="15" s="1"/>
  <c r="G10" i="15"/>
  <c r="F10" i="15"/>
  <c r="E10" i="15"/>
  <c r="D10" i="15"/>
  <c r="H33" i="14"/>
  <c r="T33" i="14" s="1"/>
  <c r="G33" i="14"/>
  <c r="F33" i="14"/>
  <c r="E33" i="14"/>
  <c r="D33" i="14"/>
  <c r="G32" i="14"/>
  <c r="F32" i="14"/>
  <c r="E32" i="14"/>
  <c r="D32" i="14"/>
  <c r="H31" i="14"/>
  <c r="T31" i="14" s="1"/>
  <c r="G31" i="14"/>
  <c r="F31" i="14"/>
  <c r="E31" i="14"/>
  <c r="D31" i="14"/>
  <c r="H30" i="14"/>
  <c r="T30" i="14" s="1"/>
  <c r="G30" i="14"/>
  <c r="F30" i="14"/>
  <c r="E30" i="14"/>
  <c r="D30" i="14"/>
  <c r="H29" i="14"/>
  <c r="T29" i="14" s="1"/>
  <c r="G29" i="14"/>
  <c r="F29" i="14"/>
  <c r="E29" i="14"/>
  <c r="D29" i="14"/>
  <c r="H28" i="14"/>
  <c r="T28" i="14" s="1"/>
  <c r="G28" i="14"/>
  <c r="F28" i="14"/>
  <c r="E28" i="14"/>
  <c r="D28" i="14"/>
  <c r="G27" i="14"/>
  <c r="F27" i="14"/>
  <c r="E27" i="14"/>
  <c r="D27" i="14"/>
  <c r="H26" i="14"/>
  <c r="T26" i="14" s="1"/>
  <c r="G26" i="14"/>
  <c r="F26" i="14"/>
  <c r="E26" i="14"/>
  <c r="D26" i="14"/>
  <c r="H25" i="14"/>
  <c r="T25" i="14" s="1"/>
  <c r="G25" i="14"/>
  <c r="F25" i="14"/>
  <c r="E25" i="14"/>
  <c r="D25" i="14"/>
  <c r="H24" i="14"/>
  <c r="T24" i="14" s="1"/>
  <c r="G24" i="14"/>
  <c r="F24" i="14"/>
  <c r="E24" i="14"/>
  <c r="D24" i="14"/>
  <c r="H23" i="14"/>
  <c r="T23" i="14" s="1"/>
  <c r="G23" i="14"/>
  <c r="F23" i="14"/>
  <c r="E23" i="14"/>
  <c r="D23" i="14"/>
  <c r="H22" i="14"/>
  <c r="T22" i="14" s="1"/>
  <c r="G22" i="14"/>
  <c r="F22" i="14"/>
  <c r="E22" i="14"/>
  <c r="D22" i="14"/>
  <c r="H21" i="14"/>
  <c r="T21" i="14" s="1"/>
  <c r="G21" i="14"/>
  <c r="F21" i="14"/>
  <c r="E21" i="14"/>
  <c r="D21" i="14"/>
  <c r="G20" i="14"/>
  <c r="F20" i="14"/>
  <c r="E20" i="14"/>
  <c r="D20" i="14"/>
  <c r="H19" i="14"/>
  <c r="T19" i="14" s="1"/>
  <c r="G19" i="14"/>
  <c r="F19" i="14"/>
  <c r="E19" i="14"/>
  <c r="D19" i="14"/>
  <c r="H18" i="14"/>
  <c r="T18" i="14" s="1"/>
  <c r="G18" i="14"/>
  <c r="F18" i="14"/>
  <c r="E18" i="14"/>
  <c r="D18" i="14"/>
  <c r="H17" i="14"/>
  <c r="T17" i="14" s="1"/>
  <c r="G17" i="14"/>
  <c r="F17" i="14"/>
  <c r="E17" i="14"/>
  <c r="D17" i="14"/>
  <c r="G16" i="14"/>
  <c r="F16" i="14"/>
  <c r="E16" i="14"/>
  <c r="D16" i="14"/>
  <c r="H15" i="14"/>
  <c r="T15" i="14" s="1"/>
  <c r="G15" i="14"/>
  <c r="F15" i="14"/>
  <c r="E15" i="14"/>
  <c r="D15" i="14"/>
  <c r="H14" i="14"/>
  <c r="T14" i="14" s="1"/>
  <c r="G14" i="14"/>
  <c r="F14" i="14"/>
  <c r="E14" i="14"/>
  <c r="D14" i="14"/>
  <c r="H13" i="14"/>
  <c r="T13" i="14" s="1"/>
  <c r="G13" i="14"/>
  <c r="F13" i="14"/>
  <c r="E13" i="14"/>
  <c r="D13" i="14"/>
  <c r="H12" i="14"/>
  <c r="T12" i="14" s="1"/>
  <c r="G12" i="14"/>
  <c r="F12" i="14"/>
  <c r="E12" i="14"/>
  <c r="D12" i="14"/>
  <c r="G11" i="14"/>
  <c r="F11" i="14"/>
  <c r="E11" i="14"/>
  <c r="D11" i="14"/>
  <c r="H10" i="14"/>
  <c r="T10" i="14" s="1"/>
  <c r="G10" i="14"/>
  <c r="F10" i="14"/>
  <c r="E10" i="14"/>
  <c r="D10" i="14"/>
  <c r="M33" i="13"/>
  <c r="L33" i="13"/>
  <c r="H33" i="13"/>
  <c r="P33" i="13" s="1"/>
  <c r="G33" i="13"/>
  <c r="F33" i="13"/>
  <c r="E33" i="13"/>
  <c r="D33" i="13"/>
  <c r="M32" i="13"/>
  <c r="L32" i="13"/>
  <c r="H32" i="13"/>
  <c r="P32" i="13" s="1"/>
  <c r="G32" i="13"/>
  <c r="F32" i="13"/>
  <c r="E32" i="13"/>
  <c r="D32" i="13"/>
  <c r="M31" i="13"/>
  <c r="L31" i="13"/>
  <c r="G31" i="13"/>
  <c r="F31" i="13"/>
  <c r="E31" i="13"/>
  <c r="D31" i="13"/>
  <c r="M30" i="13"/>
  <c r="L30" i="13"/>
  <c r="H30" i="13"/>
  <c r="P30" i="13" s="1"/>
  <c r="G30" i="13"/>
  <c r="F30" i="13"/>
  <c r="E30" i="13"/>
  <c r="D30" i="13"/>
  <c r="M29" i="13"/>
  <c r="L29" i="13"/>
  <c r="G29" i="13"/>
  <c r="F29" i="13"/>
  <c r="E29" i="13"/>
  <c r="D29" i="13"/>
  <c r="M28" i="13"/>
  <c r="L28" i="13"/>
  <c r="H28" i="13"/>
  <c r="P28" i="13" s="1"/>
  <c r="G28" i="13"/>
  <c r="F28" i="13"/>
  <c r="E28" i="13"/>
  <c r="D28" i="13"/>
  <c r="M27" i="13"/>
  <c r="L27" i="13"/>
  <c r="G27" i="13"/>
  <c r="F27" i="13"/>
  <c r="E27" i="13"/>
  <c r="D27" i="13"/>
  <c r="M26" i="13"/>
  <c r="L26" i="13"/>
  <c r="H26" i="13"/>
  <c r="P26" i="13" s="1"/>
  <c r="G26" i="13"/>
  <c r="F26" i="13"/>
  <c r="E26" i="13"/>
  <c r="D26" i="13"/>
  <c r="M25" i="13"/>
  <c r="L25" i="13"/>
  <c r="H25" i="13"/>
  <c r="P25" i="13" s="1"/>
  <c r="G25" i="13"/>
  <c r="F25" i="13"/>
  <c r="E25" i="13"/>
  <c r="D25" i="13"/>
  <c r="M24" i="13"/>
  <c r="L24" i="13"/>
  <c r="H24" i="13"/>
  <c r="P24" i="13" s="1"/>
  <c r="G24" i="13"/>
  <c r="F24" i="13"/>
  <c r="E24" i="13"/>
  <c r="D24" i="13"/>
  <c r="M23" i="13"/>
  <c r="L23" i="13"/>
  <c r="G23" i="13"/>
  <c r="F23" i="13"/>
  <c r="E23" i="13"/>
  <c r="D23" i="13"/>
  <c r="M22" i="13"/>
  <c r="L22" i="13"/>
  <c r="H22" i="13"/>
  <c r="P22" i="13" s="1"/>
  <c r="G22" i="13"/>
  <c r="F22" i="13"/>
  <c r="E22" i="13"/>
  <c r="D22" i="13"/>
  <c r="M21" i="13"/>
  <c r="L21" i="13"/>
  <c r="H21" i="13"/>
  <c r="P21" i="13" s="1"/>
  <c r="G21" i="13"/>
  <c r="F21" i="13"/>
  <c r="E21" i="13"/>
  <c r="D21" i="13"/>
  <c r="M20" i="13"/>
  <c r="L20" i="13"/>
  <c r="H20" i="13"/>
  <c r="P20" i="13" s="1"/>
  <c r="G20" i="13"/>
  <c r="F20" i="13"/>
  <c r="E20" i="13"/>
  <c r="D20" i="13"/>
  <c r="M19" i="13"/>
  <c r="L19" i="13"/>
  <c r="H19" i="13"/>
  <c r="P19" i="13" s="1"/>
  <c r="G19" i="13"/>
  <c r="F19" i="13"/>
  <c r="E19" i="13"/>
  <c r="D19" i="13"/>
  <c r="M18" i="13"/>
  <c r="L18" i="13"/>
  <c r="H18" i="13"/>
  <c r="P18" i="13" s="1"/>
  <c r="G18" i="13"/>
  <c r="F18" i="13"/>
  <c r="E18" i="13"/>
  <c r="D18" i="13"/>
  <c r="M17" i="13"/>
  <c r="L17" i="13"/>
  <c r="H17" i="13"/>
  <c r="P17" i="13" s="1"/>
  <c r="G17" i="13"/>
  <c r="F17" i="13"/>
  <c r="E17" i="13"/>
  <c r="D17" i="13"/>
  <c r="M16" i="13"/>
  <c r="L16" i="13"/>
  <c r="H16" i="13"/>
  <c r="P16" i="13" s="1"/>
  <c r="G16" i="13"/>
  <c r="F16" i="13"/>
  <c r="E16" i="13"/>
  <c r="D16" i="13"/>
  <c r="M15" i="13"/>
  <c r="L15" i="13"/>
  <c r="G15" i="13"/>
  <c r="F15" i="13"/>
  <c r="E15" i="13"/>
  <c r="D15" i="13"/>
  <c r="M14" i="13"/>
  <c r="L14" i="13"/>
  <c r="H14" i="13"/>
  <c r="P14" i="13" s="1"/>
  <c r="G14" i="13"/>
  <c r="F14" i="13"/>
  <c r="E14" i="13"/>
  <c r="D14" i="13"/>
  <c r="M13" i="13"/>
  <c r="L13" i="13"/>
  <c r="G13" i="13"/>
  <c r="F13" i="13"/>
  <c r="E13" i="13"/>
  <c r="D13" i="13"/>
  <c r="M12" i="13"/>
  <c r="L12" i="13"/>
  <c r="H12" i="13"/>
  <c r="P12" i="13" s="1"/>
  <c r="G12" i="13"/>
  <c r="F12" i="13"/>
  <c r="E12" i="13"/>
  <c r="D12" i="13"/>
  <c r="M11" i="13"/>
  <c r="L11" i="13"/>
  <c r="G11" i="13"/>
  <c r="F11" i="13"/>
  <c r="E11" i="13"/>
  <c r="D11" i="13"/>
  <c r="M10" i="13"/>
  <c r="L10" i="13"/>
  <c r="H10" i="13"/>
  <c r="P10" i="13" s="1"/>
  <c r="G10" i="13"/>
  <c r="F10" i="13"/>
  <c r="E10" i="13"/>
  <c r="D10" i="13"/>
  <c r="O33" i="12"/>
  <c r="N33" i="12"/>
  <c r="H33" i="12"/>
  <c r="R33" i="12" s="1"/>
  <c r="G33" i="12"/>
  <c r="F33" i="12"/>
  <c r="E33" i="12"/>
  <c r="D33" i="12"/>
  <c r="O32" i="12"/>
  <c r="N32" i="12"/>
  <c r="H32" i="12"/>
  <c r="R32" i="12" s="1"/>
  <c r="G32" i="12"/>
  <c r="F32" i="12"/>
  <c r="E32" i="12"/>
  <c r="D32" i="12"/>
  <c r="O31" i="12"/>
  <c r="N31" i="12"/>
  <c r="H31" i="12"/>
  <c r="R31" i="12" s="1"/>
  <c r="G31" i="12"/>
  <c r="F31" i="12"/>
  <c r="E31" i="12"/>
  <c r="D31" i="12"/>
  <c r="O30" i="12"/>
  <c r="N30" i="12"/>
  <c r="H30" i="12"/>
  <c r="R30" i="12" s="1"/>
  <c r="G30" i="12"/>
  <c r="F30" i="12"/>
  <c r="E30" i="12"/>
  <c r="D30" i="12"/>
  <c r="O29" i="12"/>
  <c r="N29" i="12"/>
  <c r="H29" i="12"/>
  <c r="R29" i="12" s="1"/>
  <c r="G29" i="12"/>
  <c r="F29" i="12"/>
  <c r="E29" i="12"/>
  <c r="D29" i="12"/>
  <c r="O28" i="12"/>
  <c r="N28" i="12"/>
  <c r="H28" i="12"/>
  <c r="R28" i="12" s="1"/>
  <c r="G28" i="12"/>
  <c r="F28" i="12"/>
  <c r="E28" i="12"/>
  <c r="D28" i="12"/>
  <c r="O27" i="12"/>
  <c r="N27" i="12"/>
  <c r="H27" i="12"/>
  <c r="R27" i="12" s="1"/>
  <c r="G27" i="12"/>
  <c r="F27" i="12"/>
  <c r="E27" i="12"/>
  <c r="D27" i="12"/>
  <c r="O26" i="12"/>
  <c r="N26" i="12"/>
  <c r="H26" i="12"/>
  <c r="R26" i="12" s="1"/>
  <c r="G26" i="12"/>
  <c r="F26" i="12"/>
  <c r="E26" i="12"/>
  <c r="D26" i="12"/>
  <c r="O25" i="12"/>
  <c r="N25" i="12"/>
  <c r="G25" i="12"/>
  <c r="F25" i="12"/>
  <c r="E25" i="12"/>
  <c r="D25" i="12"/>
  <c r="O24" i="12"/>
  <c r="N24" i="12"/>
  <c r="G24" i="12"/>
  <c r="F24" i="12"/>
  <c r="E24" i="12"/>
  <c r="D24" i="12"/>
  <c r="O23" i="12"/>
  <c r="N23" i="12"/>
  <c r="H23" i="12"/>
  <c r="R23" i="12" s="1"/>
  <c r="G23" i="12"/>
  <c r="F23" i="12"/>
  <c r="E23" i="12"/>
  <c r="D23" i="12"/>
  <c r="O22" i="12"/>
  <c r="N22" i="12"/>
  <c r="H22" i="12"/>
  <c r="R22" i="12" s="1"/>
  <c r="G22" i="12"/>
  <c r="F22" i="12"/>
  <c r="E22" i="12"/>
  <c r="D22" i="12"/>
  <c r="O21" i="12"/>
  <c r="N21" i="12"/>
  <c r="H21" i="12"/>
  <c r="R21" i="12" s="1"/>
  <c r="G21" i="12"/>
  <c r="F21" i="12"/>
  <c r="E21" i="12"/>
  <c r="D21" i="12"/>
  <c r="O20" i="12"/>
  <c r="N20" i="12"/>
  <c r="G20" i="12"/>
  <c r="F20" i="12"/>
  <c r="E20" i="12"/>
  <c r="D20" i="12"/>
  <c r="O19" i="12"/>
  <c r="N19" i="12"/>
  <c r="H19" i="12"/>
  <c r="R19" i="12" s="1"/>
  <c r="G19" i="12"/>
  <c r="F19" i="12"/>
  <c r="E19" i="12"/>
  <c r="D19" i="12"/>
  <c r="O18" i="12"/>
  <c r="N18" i="12"/>
  <c r="H18" i="12"/>
  <c r="R18" i="12" s="1"/>
  <c r="G18" i="12"/>
  <c r="F18" i="12"/>
  <c r="E18" i="12"/>
  <c r="D18" i="12"/>
  <c r="O17" i="12"/>
  <c r="N17" i="12"/>
  <c r="H17" i="12"/>
  <c r="R17" i="12" s="1"/>
  <c r="G17" i="12"/>
  <c r="F17" i="12"/>
  <c r="E17" i="12"/>
  <c r="D17" i="12"/>
  <c r="O16" i="12"/>
  <c r="N16" i="12"/>
  <c r="H16" i="12"/>
  <c r="R16" i="12" s="1"/>
  <c r="G16" i="12"/>
  <c r="F16" i="12"/>
  <c r="E16" i="12"/>
  <c r="D16" i="12"/>
  <c r="O15" i="12"/>
  <c r="N15" i="12"/>
  <c r="H15" i="12"/>
  <c r="R15" i="12" s="1"/>
  <c r="G15" i="12"/>
  <c r="F15" i="12"/>
  <c r="E15" i="12"/>
  <c r="D15" i="12"/>
  <c r="O14" i="12"/>
  <c r="N14" i="12"/>
  <c r="H14" i="12"/>
  <c r="R14" i="12" s="1"/>
  <c r="G14" i="12"/>
  <c r="F14" i="12"/>
  <c r="E14" i="12"/>
  <c r="D14" i="12"/>
  <c r="O13" i="12"/>
  <c r="N13" i="12"/>
  <c r="H13" i="12"/>
  <c r="R13" i="12" s="1"/>
  <c r="G13" i="12"/>
  <c r="F13" i="12"/>
  <c r="E13" i="12"/>
  <c r="D13" i="12"/>
  <c r="O12" i="12"/>
  <c r="N12" i="12"/>
  <c r="H12" i="12"/>
  <c r="R12" i="12" s="1"/>
  <c r="G12" i="12"/>
  <c r="F12" i="12"/>
  <c r="E12" i="12"/>
  <c r="D12" i="12"/>
  <c r="O11" i="12"/>
  <c r="N11" i="12"/>
  <c r="H11" i="12"/>
  <c r="R11" i="12" s="1"/>
  <c r="G11" i="12"/>
  <c r="F11" i="12"/>
  <c r="E11" i="12"/>
  <c r="D11" i="12"/>
  <c r="O10" i="12"/>
  <c r="N10" i="12"/>
  <c r="H10" i="12"/>
  <c r="R10" i="12" s="1"/>
  <c r="G10" i="12"/>
  <c r="F10" i="12"/>
  <c r="E10" i="12"/>
  <c r="D10" i="12"/>
  <c r="G33" i="11"/>
  <c r="F33" i="11"/>
  <c r="E33" i="11"/>
  <c r="D33" i="11"/>
  <c r="H32" i="11"/>
  <c r="N32" i="11" s="1"/>
  <c r="G32" i="11"/>
  <c r="F32" i="11"/>
  <c r="E32" i="11"/>
  <c r="D32" i="11"/>
  <c r="G31" i="11"/>
  <c r="F31" i="11"/>
  <c r="E31" i="11"/>
  <c r="D31" i="11"/>
  <c r="H30" i="11"/>
  <c r="N30" i="11" s="1"/>
  <c r="G30" i="11"/>
  <c r="F30" i="11"/>
  <c r="E30" i="11"/>
  <c r="D30" i="11"/>
  <c r="G29" i="11"/>
  <c r="F29" i="11"/>
  <c r="E29" i="11"/>
  <c r="D29" i="11"/>
  <c r="G28" i="11"/>
  <c r="F28" i="11"/>
  <c r="E28" i="11"/>
  <c r="D28" i="11"/>
  <c r="H27" i="11"/>
  <c r="N27" i="11" s="1"/>
  <c r="G27" i="11"/>
  <c r="F27" i="11"/>
  <c r="E27" i="11"/>
  <c r="D27" i="11"/>
  <c r="H26" i="11"/>
  <c r="N26" i="11" s="1"/>
  <c r="G26" i="11"/>
  <c r="F26" i="11"/>
  <c r="E26" i="11"/>
  <c r="D26" i="11"/>
  <c r="G25" i="11"/>
  <c r="F25" i="11"/>
  <c r="E25" i="11"/>
  <c r="D25" i="11"/>
  <c r="H24" i="11"/>
  <c r="N24" i="11" s="1"/>
  <c r="G24" i="11"/>
  <c r="F24" i="11"/>
  <c r="E24" i="11"/>
  <c r="D24" i="11"/>
  <c r="G23" i="11"/>
  <c r="F23" i="11"/>
  <c r="E23" i="11"/>
  <c r="D23" i="11"/>
  <c r="H22" i="11"/>
  <c r="N22" i="11" s="1"/>
  <c r="G22" i="11"/>
  <c r="F22" i="11"/>
  <c r="E22" i="11"/>
  <c r="D22" i="11"/>
  <c r="G21" i="11"/>
  <c r="F21" i="11"/>
  <c r="E21" i="11"/>
  <c r="D21" i="11"/>
  <c r="G20" i="11"/>
  <c r="F20" i="11"/>
  <c r="E20" i="11"/>
  <c r="D20" i="11"/>
  <c r="H19" i="11"/>
  <c r="N19" i="11" s="1"/>
  <c r="G19" i="11"/>
  <c r="F19" i="11"/>
  <c r="E19" i="11"/>
  <c r="D19" i="11"/>
  <c r="H18" i="11"/>
  <c r="N18" i="11" s="1"/>
  <c r="G18" i="11"/>
  <c r="F18" i="11"/>
  <c r="E18" i="11"/>
  <c r="D18" i="11"/>
  <c r="G17" i="11"/>
  <c r="F17" i="11"/>
  <c r="E17" i="11"/>
  <c r="D17" i="11"/>
  <c r="H16" i="11"/>
  <c r="N16" i="11" s="1"/>
  <c r="G16" i="11"/>
  <c r="F16" i="11"/>
  <c r="E16" i="11"/>
  <c r="D16" i="11"/>
  <c r="G15" i="11"/>
  <c r="F15" i="11"/>
  <c r="E15" i="11"/>
  <c r="D15" i="11"/>
  <c r="H14" i="11"/>
  <c r="O14" i="11" s="1"/>
  <c r="G14" i="11"/>
  <c r="F14" i="11"/>
  <c r="E14" i="11"/>
  <c r="D14" i="11"/>
  <c r="G13" i="11"/>
  <c r="F13" i="11"/>
  <c r="E13" i="11"/>
  <c r="D13" i="11"/>
  <c r="G12" i="11"/>
  <c r="F12" i="11"/>
  <c r="E12" i="11"/>
  <c r="D12" i="11"/>
  <c r="H11" i="11"/>
  <c r="O11" i="11" s="1"/>
  <c r="G11" i="11"/>
  <c r="F11" i="11"/>
  <c r="E11" i="11"/>
  <c r="D11" i="11"/>
  <c r="H10" i="11"/>
  <c r="N10" i="11" s="1"/>
  <c r="G10" i="11"/>
  <c r="F10" i="11"/>
  <c r="E10" i="11"/>
  <c r="D10" i="11"/>
  <c r="G33" i="25"/>
  <c r="F33" i="25"/>
  <c r="E33" i="25"/>
  <c r="D33" i="25"/>
  <c r="O32" i="25"/>
  <c r="G32" i="25"/>
  <c r="F32" i="25"/>
  <c r="E32" i="25"/>
  <c r="D32" i="25"/>
  <c r="H31" i="25"/>
  <c r="O31" i="25" s="1"/>
  <c r="G31" i="25"/>
  <c r="F31" i="25"/>
  <c r="E31" i="25"/>
  <c r="D31" i="25"/>
  <c r="H30" i="25"/>
  <c r="O30" i="25" s="1"/>
  <c r="G30" i="25"/>
  <c r="F30" i="25"/>
  <c r="E30" i="25"/>
  <c r="D30" i="25"/>
  <c r="G29" i="25"/>
  <c r="F29" i="25"/>
  <c r="E29" i="25"/>
  <c r="D29" i="25"/>
  <c r="G28" i="25"/>
  <c r="F28" i="25"/>
  <c r="E28" i="25"/>
  <c r="D28" i="25"/>
  <c r="H27" i="25"/>
  <c r="O27" i="25" s="1"/>
  <c r="G27" i="25"/>
  <c r="F27" i="25"/>
  <c r="E27" i="25"/>
  <c r="D27" i="25"/>
  <c r="H26" i="25"/>
  <c r="O26" i="25" s="1"/>
  <c r="G26" i="25"/>
  <c r="F26" i="25"/>
  <c r="E26" i="25"/>
  <c r="D26" i="25"/>
  <c r="G25" i="25"/>
  <c r="F25" i="25"/>
  <c r="E25" i="25"/>
  <c r="D25" i="25"/>
  <c r="G24" i="25"/>
  <c r="F24" i="25"/>
  <c r="E24" i="25"/>
  <c r="D24" i="25"/>
  <c r="H23" i="25"/>
  <c r="O23" i="25" s="1"/>
  <c r="G23" i="25"/>
  <c r="F23" i="25"/>
  <c r="E23" i="25"/>
  <c r="D23" i="25"/>
  <c r="H22" i="25"/>
  <c r="P22" i="25" s="1"/>
  <c r="G22" i="25"/>
  <c r="F22" i="25"/>
  <c r="E22" i="25"/>
  <c r="D22" i="25"/>
  <c r="G21" i="25"/>
  <c r="F21" i="25"/>
  <c r="E21" i="25"/>
  <c r="D21" i="25"/>
  <c r="P20" i="25"/>
  <c r="G20" i="25"/>
  <c r="F20" i="25"/>
  <c r="E20" i="25"/>
  <c r="D20" i="25"/>
  <c r="H19" i="25"/>
  <c r="P19" i="25" s="1"/>
  <c r="G19" i="25"/>
  <c r="F19" i="25"/>
  <c r="E19" i="25"/>
  <c r="D19" i="25"/>
  <c r="H18" i="25"/>
  <c r="O18" i="25" s="1"/>
  <c r="G18" i="25"/>
  <c r="F18" i="25"/>
  <c r="E18" i="25"/>
  <c r="D18" i="25"/>
  <c r="G17" i="25"/>
  <c r="F17" i="25"/>
  <c r="E17" i="25"/>
  <c r="D17" i="25"/>
  <c r="O16" i="25"/>
  <c r="G16" i="25"/>
  <c r="F16" i="25"/>
  <c r="E16" i="25"/>
  <c r="D16" i="25"/>
  <c r="H15" i="25"/>
  <c r="O15" i="25" s="1"/>
  <c r="G15" i="25"/>
  <c r="F15" i="25"/>
  <c r="E15" i="25"/>
  <c r="D15" i="25"/>
  <c r="H14" i="25"/>
  <c r="O14" i="25" s="1"/>
  <c r="G14" i="25"/>
  <c r="F14" i="25"/>
  <c r="E14" i="25"/>
  <c r="D14" i="25"/>
  <c r="G13" i="25"/>
  <c r="F13" i="25"/>
  <c r="E13" i="25"/>
  <c r="D13" i="25"/>
  <c r="G12" i="25"/>
  <c r="F12" i="25"/>
  <c r="E12" i="25"/>
  <c r="D12" i="25"/>
  <c r="H11" i="25"/>
  <c r="O11" i="25" s="1"/>
  <c r="G11" i="25"/>
  <c r="F11" i="25"/>
  <c r="E11" i="25"/>
  <c r="D11" i="25"/>
  <c r="H10" i="25"/>
  <c r="O10" i="25" s="1"/>
  <c r="G10" i="25"/>
  <c r="F10" i="25"/>
  <c r="E10" i="25"/>
  <c r="D10" i="25"/>
  <c r="G9" i="25"/>
  <c r="F9" i="25"/>
  <c r="E9" i="25"/>
  <c r="D9" i="25"/>
  <c r="B3" i="25"/>
  <c r="L33" i="24"/>
  <c r="K33" i="24"/>
  <c r="G33" i="24"/>
  <c r="F33" i="24"/>
  <c r="E33" i="24"/>
  <c r="D33" i="24"/>
  <c r="L32" i="24"/>
  <c r="K32" i="24"/>
  <c r="H32" i="24"/>
  <c r="Q32" i="24"/>
  <c r="G32" i="24"/>
  <c r="F32" i="24"/>
  <c r="E32" i="24"/>
  <c r="D32" i="24"/>
  <c r="L31" i="24"/>
  <c r="K31" i="24"/>
  <c r="H31" i="24"/>
  <c r="Q31" i="24" s="1"/>
  <c r="G31" i="24"/>
  <c r="F31" i="24"/>
  <c r="E31" i="24"/>
  <c r="D31" i="24"/>
  <c r="L30" i="24"/>
  <c r="K30" i="24"/>
  <c r="H30" i="24"/>
  <c r="Q30" i="24" s="1"/>
  <c r="G30" i="24"/>
  <c r="F30" i="24"/>
  <c r="E30" i="24"/>
  <c r="D30" i="24"/>
  <c r="L29" i="24"/>
  <c r="K29" i="24"/>
  <c r="H29" i="24"/>
  <c r="Q29" i="24" s="1"/>
  <c r="G29" i="24"/>
  <c r="F29" i="24"/>
  <c r="E29" i="24"/>
  <c r="D29" i="24"/>
  <c r="L28" i="24"/>
  <c r="K28" i="24"/>
  <c r="H28" i="24"/>
  <c r="Q28" i="24" s="1"/>
  <c r="G28" i="24"/>
  <c r="F28" i="24"/>
  <c r="E28" i="24"/>
  <c r="D28" i="24"/>
  <c r="L27" i="24"/>
  <c r="K27" i="24"/>
  <c r="H27" i="24"/>
  <c r="Q27" i="24" s="1"/>
  <c r="G27" i="24"/>
  <c r="F27" i="24"/>
  <c r="E27" i="24"/>
  <c r="D27" i="24"/>
  <c r="L26" i="24"/>
  <c r="K26" i="24"/>
  <c r="H26" i="24"/>
  <c r="Q26" i="24" s="1"/>
  <c r="G26" i="24"/>
  <c r="F26" i="24"/>
  <c r="E26" i="24"/>
  <c r="D26" i="24"/>
  <c r="L25" i="24"/>
  <c r="K25" i="24"/>
  <c r="G25" i="24"/>
  <c r="F25" i="24"/>
  <c r="E25" i="24"/>
  <c r="D25" i="24"/>
  <c r="L24" i="24"/>
  <c r="K24" i="24"/>
  <c r="H24" i="24"/>
  <c r="Q24" i="24"/>
  <c r="G24" i="24"/>
  <c r="F24" i="24"/>
  <c r="E24" i="24"/>
  <c r="D24" i="24"/>
  <c r="L23" i="24"/>
  <c r="K23" i="24"/>
  <c r="G23" i="24"/>
  <c r="F23" i="24"/>
  <c r="E23" i="24"/>
  <c r="D23" i="24"/>
  <c r="L22" i="24"/>
  <c r="K22" i="24"/>
  <c r="H22" i="24"/>
  <c r="Q22" i="24" s="1"/>
  <c r="G22" i="24"/>
  <c r="F22" i="24"/>
  <c r="E22" i="24"/>
  <c r="D22" i="24"/>
  <c r="L21" i="24"/>
  <c r="K21" i="24"/>
  <c r="G21" i="24"/>
  <c r="F21" i="24"/>
  <c r="E21" i="24"/>
  <c r="D21" i="24"/>
  <c r="L20" i="24"/>
  <c r="K20" i="24"/>
  <c r="H20" i="24"/>
  <c r="Q20" i="24" s="1"/>
  <c r="G20" i="24"/>
  <c r="F20" i="24"/>
  <c r="E20" i="24"/>
  <c r="D20" i="24"/>
  <c r="L19" i="24"/>
  <c r="K19" i="24"/>
  <c r="H19" i="24"/>
  <c r="Q19" i="24" s="1"/>
  <c r="G19" i="24"/>
  <c r="F19" i="24"/>
  <c r="E19" i="24"/>
  <c r="D19" i="24"/>
  <c r="L18" i="24"/>
  <c r="K18" i="24"/>
  <c r="H18" i="24"/>
  <c r="Q18" i="24" s="1"/>
  <c r="G18" i="24"/>
  <c r="F18" i="24"/>
  <c r="E18" i="24"/>
  <c r="D18" i="24"/>
  <c r="L17" i="24"/>
  <c r="K17" i="24"/>
  <c r="G17" i="24"/>
  <c r="F17" i="24"/>
  <c r="E17" i="24"/>
  <c r="D17" i="24"/>
  <c r="L16" i="24"/>
  <c r="K16" i="24"/>
  <c r="H16" i="24"/>
  <c r="Q16" i="24" s="1"/>
  <c r="G16" i="24"/>
  <c r="F16" i="24"/>
  <c r="E16" i="24"/>
  <c r="D16" i="24"/>
  <c r="L15" i="24"/>
  <c r="K15" i="24"/>
  <c r="H15" i="24"/>
  <c r="Q15" i="24" s="1"/>
  <c r="G15" i="24"/>
  <c r="F15" i="24"/>
  <c r="E15" i="24"/>
  <c r="D15" i="24"/>
  <c r="L14" i="24"/>
  <c r="K14" i="24"/>
  <c r="H14" i="24"/>
  <c r="Q14" i="24" s="1"/>
  <c r="G14" i="24"/>
  <c r="F14" i="24"/>
  <c r="E14" i="24"/>
  <c r="D14" i="24"/>
  <c r="L13" i="24"/>
  <c r="K13" i="24"/>
  <c r="H13" i="24"/>
  <c r="Q13" i="24" s="1"/>
  <c r="G13" i="24"/>
  <c r="F13" i="24"/>
  <c r="E13" i="24"/>
  <c r="D13" i="24"/>
  <c r="L12" i="24"/>
  <c r="K12" i="24"/>
  <c r="H12" i="24"/>
  <c r="Q12" i="24" s="1"/>
  <c r="G12" i="24"/>
  <c r="F12" i="24"/>
  <c r="E12" i="24"/>
  <c r="D12" i="24"/>
  <c r="L11" i="24"/>
  <c r="K11" i="24"/>
  <c r="H11" i="24"/>
  <c r="Q11" i="24" s="1"/>
  <c r="G11" i="24"/>
  <c r="F11" i="24"/>
  <c r="E11" i="24"/>
  <c r="D11" i="24"/>
  <c r="L10" i="24"/>
  <c r="K10" i="24"/>
  <c r="H10" i="24"/>
  <c r="Q10" i="24" s="1"/>
  <c r="G10" i="24"/>
  <c r="F10" i="24"/>
  <c r="E10" i="24"/>
  <c r="D10" i="24"/>
  <c r="L9" i="24"/>
  <c r="K9" i="24"/>
  <c r="H9" i="24"/>
  <c r="Q9" i="24" s="1"/>
  <c r="G9" i="24"/>
  <c r="F9" i="24"/>
  <c r="E9" i="24"/>
  <c r="D9" i="24"/>
  <c r="B3" i="24"/>
  <c r="R33" i="8"/>
  <c r="Q33" i="8"/>
  <c r="H33" i="8"/>
  <c r="S33" i="8" s="1"/>
  <c r="G33" i="8"/>
  <c r="F33" i="8"/>
  <c r="E33" i="8"/>
  <c r="D33" i="8"/>
  <c r="R32" i="8"/>
  <c r="Q32" i="8"/>
  <c r="H32" i="8"/>
  <c r="S32" i="8" s="1"/>
  <c r="G32" i="8"/>
  <c r="F32" i="8"/>
  <c r="E32" i="8"/>
  <c r="D32" i="8"/>
  <c r="R31" i="8"/>
  <c r="Q31" i="8"/>
  <c r="H31" i="8"/>
  <c r="S31" i="8" s="1"/>
  <c r="G31" i="8"/>
  <c r="F31" i="8"/>
  <c r="E31" i="8"/>
  <c r="D31" i="8"/>
  <c r="R30" i="8"/>
  <c r="Q30" i="8"/>
  <c r="G30" i="8"/>
  <c r="F30" i="8"/>
  <c r="E30" i="8"/>
  <c r="D30" i="8"/>
  <c r="R29" i="8"/>
  <c r="Q29" i="8"/>
  <c r="H29" i="8"/>
  <c r="S29" i="8" s="1"/>
  <c r="G29" i="8"/>
  <c r="F29" i="8"/>
  <c r="E29" i="8"/>
  <c r="D29" i="8"/>
  <c r="R28" i="8"/>
  <c r="Q28" i="8"/>
  <c r="H28" i="8"/>
  <c r="S28" i="8" s="1"/>
  <c r="G28" i="8"/>
  <c r="F28" i="8"/>
  <c r="E28" i="8"/>
  <c r="D28" i="8"/>
  <c r="R27" i="8"/>
  <c r="Q27" i="8"/>
  <c r="H27" i="8"/>
  <c r="S27" i="8" s="1"/>
  <c r="G27" i="8"/>
  <c r="F27" i="8"/>
  <c r="E27" i="8"/>
  <c r="D27" i="8"/>
  <c r="R26" i="8"/>
  <c r="Q26" i="8"/>
  <c r="H26" i="8"/>
  <c r="S26" i="8" s="1"/>
  <c r="G26" i="8"/>
  <c r="F26" i="8"/>
  <c r="E26" i="8"/>
  <c r="D26" i="8"/>
  <c r="R25" i="8"/>
  <c r="Q25" i="8"/>
  <c r="H25" i="8"/>
  <c r="S25" i="8" s="1"/>
  <c r="G25" i="8"/>
  <c r="F25" i="8"/>
  <c r="E25" i="8"/>
  <c r="D25" i="8"/>
  <c r="R24" i="8"/>
  <c r="Q24" i="8"/>
  <c r="H24" i="8"/>
  <c r="S24" i="8" s="1"/>
  <c r="G24" i="8"/>
  <c r="F24" i="8"/>
  <c r="E24" i="8"/>
  <c r="D24" i="8"/>
  <c r="R23" i="8"/>
  <c r="Q23" i="8"/>
  <c r="H23" i="8"/>
  <c r="S23" i="8" s="1"/>
  <c r="G23" i="8"/>
  <c r="F23" i="8"/>
  <c r="E23" i="8"/>
  <c r="D23" i="8"/>
  <c r="R22" i="8"/>
  <c r="Q22" i="8"/>
  <c r="H22" i="8"/>
  <c r="S22" i="8" s="1"/>
  <c r="G22" i="8"/>
  <c r="F22" i="8"/>
  <c r="E22" i="8"/>
  <c r="D22" i="8"/>
  <c r="R21" i="8"/>
  <c r="Q21" i="8"/>
  <c r="H21" i="8"/>
  <c r="S21" i="8" s="1"/>
  <c r="G21" i="8"/>
  <c r="F21" i="8"/>
  <c r="E21" i="8"/>
  <c r="D21" i="8"/>
  <c r="R20" i="8"/>
  <c r="Q20" i="8"/>
  <c r="H20" i="8"/>
  <c r="S20" i="8" s="1"/>
  <c r="G20" i="8"/>
  <c r="F20" i="8"/>
  <c r="E20" i="8"/>
  <c r="D20" i="8"/>
  <c r="R19" i="8"/>
  <c r="Q19" i="8"/>
  <c r="G19" i="8"/>
  <c r="F19" i="8"/>
  <c r="E19" i="8"/>
  <c r="D19" i="8"/>
  <c r="R18" i="8"/>
  <c r="Q18" i="8"/>
  <c r="G18" i="8"/>
  <c r="F18" i="8"/>
  <c r="E18" i="8"/>
  <c r="D18" i="8"/>
  <c r="R17" i="8"/>
  <c r="Q17" i="8"/>
  <c r="H17" i="8"/>
  <c r="S17" i="8" s="1"/>
  <c r="G17" i="8"/>
  <c r="F17" i="8"/>
  <c r="E17" i="8"/>
  <c r="D17" i="8"/>
  <c r="R16" i="8"/>
  <c r="Q16" i="8"/>
  <c r="H16" i="8"/>
  <c r="S16" i="8" s="1"/>
  <c r="G16" i="8"/>
  <c r="F16" i="8"/>
  <c r="E16" i="8"/>
  <c r="D16" i="8"/>
  <c r="R15" i="8"/>
  <c r="Q15" i="8"/>
  <c r="H15" i="8"/>
  <c r="S15" i="8" s="1"/>
  <c r="G15" i="8"/>
  <c r="F15" i="8"/>
  <c r="E15" i="8"/>
  <c r="D15" i="8"/>
  <c r="R14" i="8"/>
  <c r="Q14" i="8"/>
  <c r="G14" i="8"/>
  <c r="F14" i="8"/>
  <c r="E14" i="8"/>
  <c r="D14" i="8"/>
  <c r="R13" i="8"/>
  <c r="Q13" i="8"/>
  <c r="H13" i="8"/>
  <c r="S13" i="8" s="1"/>
  <c r="G13" i="8"/>
  <c r="F13" i="8"/>
  <c r="E13" i="8"/>
  <c r="D13" i="8"/>
  <c r="R12" i="8"/>
  <c r="Q12" i="8"/>
  <c r="H12" i="8"/>
  <c r="S12" i="8" s="1"/>
  <c r="G12" i="8"/>
  <c r="F12" i="8"/>
  <c r="E12" i="8"/>
  <c r="D12" i="8"/>
  <c r="R11" i="8"/>
  <c r="Q11" i="8"/>
  <c r="H11" i="8"/>
  <c r="S11" i="8" s="1"/>
  <c r="G11" i="8"/>
  <c r="F11" i="8"/>
  <c r="E11" i="8"/>
  <c r="D11" i="8"/>
  <c r="R10" i="8"/>
  <c r="Q10" i="8"/>
  <c r="H10" i="8"/>
  <c r="S10" i="8" s="1"/>
  <c r="G10" i="8"/>
  <c r="F10" i="8"/>
  <c r="E10" i="8"/>
  <c r="D10" i="8"/>
  <c r="R33" i="21"/>
  <c r="Q33" i="21"/>
  <c r="H33" i="21"/>
  <c r="S33" i="21" s="1"/>
  <c r="G33" i="21"/>
  <c r="F33" i="21"/>
  <c r="E33" i="21"/>
  <c r="D33" i="21"/>
  <c r="R32" i="21"/>
  <c r="Q32" i="21"/>
  <c r="H32" i="21"/>
  <c r="S32" i="21" s="1"/>
  <c r="G32" i="21"/>
  <c r="F32" i="21"/>
  <c r="E32" i="21"/>
  <c r="D32" i="21"/>
  <c r="R31" i="21"/>
  <c r="Q31" i="21"/>
  <c r="G31" i="21"/>
  <c r="F31" i="21"/>
  <c r="E31" i="21"/>
  <c r="D31" i="21"/>
  <c r="R30" i="21"/>
  <c r="Q30" i="21"/>
  <c r="G30" i="21"/>
  <c r="F30" i="21"/>
  <c r="E30" i="21"/>
  <c r="D30" i="21"/>
  <c r="R29" i="21"/>
  <c r="Q29" i="21"/>
  <c r="H29" i="21"/>
  <c r="S29" i="21" s="1"/>
  <c r="G29" i="21"/>
  <c r="F29" i="21"/>
  <c r="E29" i="21"/>
  <c r="D29" i="21"/>
  <c r="R28" i="21"/>
  <c r="Q28" i="21"/>
  <c r="H28" i="21"/>
  <c r="S28" i="21" s="1"/>
  <c r="G28" i="21"/>
  <c r="F28" i="21"/>
  <c r="E28" i="21"/>
  <c r="D28" i="21"/>
  <c r="R27" i="21"/>
  <c r="Q27" i="21"/>
  <c r="H27" i="21"/>
  <c r="S27" i="21" s="1"/>
  <c r="G27" i="21"/>
  <c r="F27" i="21"/>
  <c r="E27" i="21"/>
  <c r="D27" i="21"/>
  <c r="R26" i="21"/>
  <c r="Q26" i="21"/>
  <c r="G26" i="21"/>
  <c r="F26" i="21"/>
  <c r="E26" i="21"/>
  <c r="D26" i="21"/>
  <c r="R25" i="21"/>
  <c r="Q25" i="21"/>
  <c r="G25" i="21"/>
  <c r="F25" i="21"/>
  <c r="E25" i="21"/>
  <c r="D25" i="21"/>
  <c r="R24" i="21"/>
  <c r="Q24" i="21"/>
  <c r="H24" i="21"/>
  <c r="S24" i="21" s="1"/>
  <c r="G24" i="21"/>
  <c r="F24" i="21"/>
  <c r="E24" i="21"/>
  <c r="D24" i="21"/>
  <c r="R23" i="21"/>
  <c r="Q23" i="21"/>
  <c r="H23" i="21"/>
  <c r="S23" i="21" s="1"/>
  <c r="G23" i="21"/>
  <c r="F23" i="21"/>
  <c r="E23" i="21"/>
  <c r="D23" i="21"/>
  <c r="R22" i="21"/>
  <c r="Q22" i="21"/>
  <c r="H22" i="21"/>
  <c r="S22" i="21" s="1"/>
  <c r="G22" i="21"/>
  <c r="F22" i="21"/>
  <c r="E22" i="21"/>
  <c r="D22" i="21"/>
  <c r="R21" i="21"/>
  <c r="Q21" i="21"/>
  <c r="G21" i="21"/>
  <c r="F21" i="21"/>
  <c r="E21" i="21"/>
  <c r="D21" i="21"/>
  <c r="R20" i="21"/>
  <c r="Q20" i="21"/>
  <c r="H20" i="21"/>
  <c r="S20" i="21" s="1"/>
  <c r="G20" i="21"/>
  <c r="F20" i="21"/>
  <c r="E20" i="21"/>
  <c r="D20" i="21"/>
  <c r="R19" i="21"/>
  <c r="Q19" i="21"/>
  <c r="H19" i="21"/>
  <c r="S19" i="21" s="1"/>
  <c r="G19" i="21"/>
  <c r="F19" i="21"/>
  <c r="E19" i="21"/>
  <c r="D19" i="21"/>
  <c r="R18" i="21"/>
  <c r="Q18" i="21"/>
  <c r="H18" i="21"/>
  <c r="S18" i="21" s="1"/>
  <c r="G18" i="21"/>
  <c r="F18" i="21"/>
  <c r="E18" i="21"/>
  <c r="D18" i="21"/>
  <c r="R17" i="21"/>
  <c r="Q17" i="21"/>
  <c r="H17" i="21"/>
  <c r="S17" i="21" s="1"/>
  <c r="G17" i="21"/>
  <c r="F17" i="21"/>
  <c r="E17" i="21"/>
  <c r="D17" i="21"/>
  <c r="R16" i="21"/>
  <c r="Q16" i="21"/>
  <c r="H16" i="21"/>
  <c r="S16" i="21" s="1"/>
  <c r="G16" i="21"/>
  <c r="F16" i="21"/>
  <c r="E16" i="21"/>
  <c r="D16" i="21"/>
  <c r="R15" i="21"/>
  <c r="Q15" i="21"/>
  <c r="G15" i="21"/>
  <c r="F15" i="21"/>
  <c r="E15" i="21"/>
  <c r="D15" i="21"/>
  <c r="R14" i="21"/>
  <c r="Q14" i="21"/>
  <c r="G14" i="21"/>
  <c r="F14" i="21"/>
  <c r="E14" i="21"/>
  <c r="D14" i="21"/>
  <c r="R13" i="21"/>
  <c r="Q13" i="21"/>
  <c r="H13" i="21"/>
  <c r="S13" i="21" s="1"/>
  <c r="G13" i="21"/>
  <c r="F13" i="21"/>
  <c r="E13" i="21"/>
  <c r="D13" i="21"/>
  <c r="R12" i="21"/>
  <c r="Q12" i="21"/>
  <c r="H12" i="21"/>
  <c r="S12" i="21" s="1"/>
  <c r="G12" i="21"/>
  <c r="F12" i="21"/>
  <c r="E12" i="21"/>
  <c r="D12" i="21"/>
  <c r="R11" i="21"/>
  <c r="Q11" i="21"/>
  <c r="H11" i="21"/>
  <c r="S11" i="21" s="1"/>
  <c r="G11" i="21"/>
  <c r="F11" i="21"/>
  <c r="E11" i="21"/>
  <c r="D11" i="21"/>
  <c r="R10" i="21"/>
  <c r="Q10" i="21"/>
  <c r="G10" i="21"/>
  <c r="F10" i="21"/>
  <c r="E10" i="21"/>
  <c r="D10" i="21"/>
  <c r="G33" i="7"/>
  <c r="F33" i="7"/>
  <c r="E33" i="7"/>
  <c r="D33" i="7"/>
  <c r="H32" i="7"/>
  <c r="M32" i="7" s="1"/>
  <c r="G32" i="7"/>
  <c r="F32" i="7"/>
  <c r="E32" i="7"/>
  <c r="D32" i="7"/>
  <c r="H31" i="7"/>
  <c r="M31" i="7" s="1"/>
  <c r="G31" i="7"/>
  <c r="F31" i="7"/>
  <c r="E31" i="7"/>
  <c r="D31" i="7"/>
  <c r="H30" i="7"/>
  <c r="M30" i="7" s="1"/>
  <c r="G30" i="7"/>
  <c r="F30" i="7"/>
  <c r="E30" i="7"/>
  <c r="D30" i="7"/>
  <c r="H29" i="7"/>
  <c r="M29" i="7" s="1"/>
  <c r="G29" i="7"/>
  <c r="F29" i="7"/>
  <c r="E29" i="7"/>
  <c r="D29" i="7"/>
  <c r="H28" i="7"/>
  <c r="M28" i="7" s="1"/>
  <c r="G28" i="7"/>
  <c r="F28" i="7"/>
  <c r="E28" i="7"/>
  <c r="D28" i="7"/>
  <c r="H27" i="7"/>
  <c r="M27" i="7" s="1"/>
  <c r="G27" i="7"/>
  <c r="F27" i="7"/>
  <c r="E27" i="7"/>
  <c r="D27" i="7"/>
  <c r="G26" i="7"/>
  <c r="F26" i="7"/>
  <c r="E26" i="7"/>
  <c r="D26" i="7"/>
  <c r="H25" i="7"/>
  <c r="M25" i="7" s="1"/>
  <c r="G25" i="7"/>
  <c r="F25" i="7"/>
  <c r="E25" i="7"/>
  <c r="D25" i="7"/>
  <c r="H24" i="7"/>
  <c r="M24" i="7" s="1"/>
  <c r="G24" i="7"/>
  <c r="F24" i="7"/>
  <c r="E24" i="7"/>
  <c r="D24" i="7"/>
  <c r="H23" i="7"/>
  <c r="M23" i="7" s="1"/>
  <c r="G23" i="7"/>
  <c r="F23" i="7"/>
  <c r="E23" i="7"/>
  <c r="D23" i="7"/>
  <c r="G22" i="7"/>
  <c r="F22" i="7"/>
  <c r="E22" i="7"/>
  <c r="D22" i="7"/>
  <c r="H21" i="7"/>
  <c r="M21" i="7" s="1"/>
  <c r="G21" i="7"/>
  <c r="F21" i="7"/>
  <c r="E21" i="7"/>
  <c r="D21" i="7"/>
  <c r="H20" i="7"/>
  <c r="M20" i="7" s="1"/>
  <c r="G20" i="7"/>
  <c r="F20" i="7"/>
  <c r="E20" i="7"/>
  <c r="D20" i="7"/>
  <c r="H19" i="7"/>
  <c r="M19" i="7" s="1"/>
  <c r="G19" i="7"/>
  <c r="F19" i="7"/>
  <c r="E19" i="7"/>
  <c r="D19" i="7"/>
  <c r="H18" i="7"/>
  <c r="M18" i="7" s="1"/>
  <c r="G18" i="7"/>
  <c r="F18" i="7"/>
  <c r="E18" i="7"/>
  <c r="D18" i="7"/>
  <c r="G17" i="7"/>
  <c r="F17" i="7"/>
  <c r="E17" i="7"/>
  <c r="D17" i="7"/>
  <c r="H16" i="7"/>
  <c r="M16" i="7" s="1"/>
  <c r="G16" i="7"/>
  <c r="F16" i="7"/>
  <c r="E16" i="7"/>
  <c r="D16" i="7"/>
  <c r="H15" i="7"/>
  <c r="M15" i="7" s="1"/>
  <c r="G15" i="7"/>
  <c r="F15" i="7"/>
  <c r="E15" i="7"/>
  <c r="D15" i="7"/>
  <c r="H14" i="7"/>
  <c r="M14" i="7" s="1"/>
  <c r="G14" i="7"/>
  <c r="F14" i="7"/>
  <c r="E14" i="7"/>
  <c r="D14" i="7"/>
  <c r="H13" i="7"/>
  <c r="M13" i="7" s="1"/>
  <c r="G13" i="7"/>
  <c r="F13" i="7"/>
  <c r="E13" i="7"/>
  <c r="D13" i="7"/>
  <c r="H12" i="7"/>
  <c r="M12" i="7" s="1"/>
  <c r="G12" i="7"/>
  <c r="F12" i="7"/>
  <c r="E12" i="7"/>
  <c r="D12" i="7"/>
  <c r="H11" i="7"/>
  <c r="M11" i="7" s="1"/>
  <c r="G11" i="7"/>
  <c r="F11" i="7"/>
  <c r="E11" i="7"/>
  <c r="D11" i="7"/>
  <c r="G10" i="7"/>
  <c r="F10" i="7"/>
  <c r="E10" i="7"/>
  <c r="D10" i="7"/>
  <c r="R33" i="19"/>
  <c r="Q33" i="19"/>
  <c r="H33" i="19"/>
  <c r="S33" i="19" s="1"/>
  <c r="G33" i="19"/>
  <c r="F33" i="19"/>
  <c r="E33" i="19"/>
  <c r="D33" i="19"/>
  <c r="R32" i="19"/>
  <c r="Q32" i="19"/>
  <c r="H32" i="19"/>
  <c r="S32" i="19" s="1"/>
  <c r="G32" i="19"/>
  <c r="F32" i="19"/>
  <c r="E32" i="19"/>
  <c r="D32" i="19"/>
  <c r="R31" i="19"/>
  <c r="Q31" i="19"/>
  <c r="H31" i="19"/>
  <c r="S31" i="19" s="1"/>
  <c r="G31" i="19"/>
  <c r="F31" i="19"/>
  <c r="E31" i="19"/>
  <c r="D31" i="19"/>
  <c r="H33" i="4"/>
  <c r="M33" i="4" s="1"/>
  <c r="G33" i="4"/>
  <c r="F33" i="4"/>
  <c r="E33" i="4"/>
  <c r="D33" i="4"/>
  <c r="G32" i="4"/>
  <c r="F32" i="4"/>
  <c r="E32" i="4"/>
  <c r="D32" i="4"/>
  <c r="H31" i="4"/>
  <c r="M31" i="4" s="1"/>
  <c r="G31" i="4"/>
  <c r="F31" i="4"/>
  <c r="E31" i="4"/>
  <c r="D31" i="4"/>
  <c r="R30" i="19"/>
  <c r="Q30" i="19"/>
  <c r="H30" i="19"/>
  <c r="S30" i="19" s="1"/>
  <c r="G30" i="19"/>
  <c r="F30" i="19"/>
  <c r="E30" i="19"/>
  <c r="D30" i="19"/>
  <c r="R29" i="19"/>
  <c r="Q29" i="19"/>
  <c r="H29" i="19"/>
  <c r="S29" i="19" s="1"/>
  <c r="G29" i="19"/>
  <c r="F29" i="19"/>
  <c r="E29" i="19"/>
  <c r="D29" i="19"/>
  <c r="R28" i="19"/>
  <c r="Q28" i="19"/>
  <c r="G28" i="19"/>
  <c r="F28" i="19"/>
  <c r="E28" i="19"/>
  <c r="D28" i="19"/>
  <c r="R27" i="19"/>
  <c r="Q27" i="19"/>
  <c r="G27" i="19"/>
  <c r="F27" i="19"/>
  <c r="E27" i="19"/>
  <c r="D27" i="19"/>
  <c r="R26" i="19"/>
  <c r="Q26" i="19"/>
  <c r="H26" i="19"/>
  <c r="S26" i="19" s="1"/>
  <c r="G26" i="19"/>
  <c r="F26" i="19"/>
  <c r="E26" i="19"/>
  <c r="D26" i="19"/>
  <c r="R25" i="19"/>
  <c r="Q25" i="19"/>
  <c r="H25" i="19"/>
  <c r="S25" i="19" s="1"/>
  <c r="G25" i="19"/>
  <c r="F25" i="19"/>
  <c r="E25" i="19"/>
  <c r="D25" i="19"/>
  <c r="R24" i="19"/>
  <c r="Q24" i="19"/>
  <c r="H24" i="19"/>
  <c r="S24" i="19" s="1"/>
  <c r="G24" i="19"/>
  <c r="F24" i="19"/>
  <c r="E24" i="19"/>
  <c r="D24" i="19"/>
  <c r="R23" i="19"/>
  <c r="Q23" i="19"/>
  <c r="G23" i="19"/>
  <c r="F23" i="19"/>
  <c r="E23" i="19"/>
  <c r="D23" i="19"/>
  <c r="R22" i="19"/>
  <c r="Q22" i="19"/>
  <c r="G22" i="19"/>
  <c r="F22" i="19"/>
  <c r="E22" i="19"/>
  <c r="D22" i="19"/>
  <c r="R21" i="19"/>
  <c r="Q21" i="19"/>
  <c r="H21" i="19"/>
  <c r="S21" i="19" s="1"/>
  <c r="G21" i="19"/>
  <c r="F21" i="19"/>
  <c r="E21" i="19"/>
  <c r="D21" i="19"/>
  <c r="R20" i="19"/>
  <c r="Q20" i="19"/>
  <c r="H20" i="19"/>
  <c r="S20" i="19" s="1"/>
  <c r="G20" i="19"/>
  <c r="F20" i="19"/>
  <c r="E20" i="19"/>
  <c r="D20" i="19"/>
  <c r="R19" i="19"/>
  <c r="Q19" i="19"/>
  <c r="H19" i="19"/>
  <c r="S19" i="19" s="1"/>
  <c r="G19" i="19"/>
  <c r="F19" i="19"/>
  <c r="E19" i="19"/>
  <c r="D19" i="19"/>
  <c r="R18" i="19"/>
  <c r="Q18" i="19"/>
  <c r="G18" i="19"/>
  <c r="F18" i="19"/>
  <c r="E18" i="19"/>
  <c r="D18" i="19"/>
  <c r="R17" i="19"/>
  <c r="Q17" i="19"/>
  <c r="H17" i="19"/>
  <c r="S17" i="19" s="1"/>
  <c r="G17" i="19"/>
  <c r="F17" i="19"/>
  <c r="E17" i="19"/>
  <c r="D17" i="19"/>
  <c r="R16" i="19"/>
  <c r="Q16" i="19"/>
  <c r="H16" i="19"/>
  <c r="S16" i="19" s="1"/>
  <c r="G16" i="19"/>
  <c r="F16" i="19"/>
  <c r="E16" i="19"/>
  <c r="D16" i="19"/>
  <c r="R15" i="19"/>
  <c r="Q15" i="19"/>
  <c r="H15" i="19"/>
  <c r="S15" i="19" s="1"/>
  <c r="G15" i="19"/>
  <c r="F15" i="19"/>
  <c r="E15" i="19"/>
  <c r="D15" i="19"/>
  <c r="R14" i="19"/>
  <c r="Q14" i="19"/>
  <c r="H14" i="19"/>
  <c r="S14" i="19" s="1"/>
  <c r="G14" i="19"/>
  <c r="F14" i="19"/>
  <c r="E14" i="19"/>
  <c r="D14" i="19"/>
  <c r="R13" i="19"/>
  <c r="Q13" i="19"/>
  <c r="H13" i="19"/>
  <c r="S13" i="19" s="1"/>
  <c r="G13" i="19"/>
  <c r="F13" i="19"/>
  <c r="E13" i="19"/>
  <c r="D13" i="19"/>
  <c r="R12" i="19"/>
  <c r="Q12" i="19"/>
  <c r="G12" i="19"/>
  <c r="F12" i="19"/>
  <c r="E12" i="19"/>
  <c r="D12" i="19"/>
  <c r="R11" i="19"/>
  <c r="Q11" i="19"/>
  <c r="G11" i="19"/>
  <c r="F11" i="19"/>
  <c r="E11" i="19"/>
  <c r="D11" i="19"/>
  <c r="R10" i="19"/>
  <c r="Q10" i="19"/>
  <c r="H10" i="19"/>
  <c r="S10" i="19" s="1"/>
  <c r="G10" i="19"/>
  <c r="F10" i="19"/>
  <c r="E10" i="19"/>
  <c r="D10" i="19"/>
  <c r="H30" i="4"/>
  <c r="M30" i="4" s="1"/>
  <c r="G30" i="4"/>
  <c r="F30" i="4"/>
  <c r="E30" i="4"/>
  <c r="D30" i="4"/>
  <c r="G29" i="4"/>
  <c r="F29" i="4"/>
  <c r="E29" i="4"/>
  <c r="D29" i="4"/>
  <c r="H28" i="4"/>
  <c r="M28" i="4" s="1"/>
  <c r="G28" i="4"/>
  <c r="F28" i="4"/>
  <c r="E28" i="4"/>
  <c r="D28" i="4"/>
  <c r="H27" i="4"/>
  <c r="M27" i="4" s="1"/>
  <c r="G27" i="4"/>
  <c r="F27" i="4"/>
  <c r="E27" i="4"/>
  <c r="D27" i="4"/>
  <c r="H26" i="4"/>
  <c r="M26" i="4" s="1"/>
  <c r="G26" i="4"/>
  <c r="F26" i="4"/>
  <c r="E26" i="4"/>
  <c r="D26" i="4"/>
  <c r="G25" i="4"/>
  <c r="F25" i="4"/>
  <c r="E25" i="4"/>
  <c r="D25" i="4"/>
  <c r="H24" i="4"/>
  <c r="M24" i="4" s="1"/>
  <c r="G24" i="4"/>
  <c r="F24" i="4"/>
  <c r="E24" i="4"/>
  <c r="D24" i="4"/>
  <c r="H23" i="4"/>
  <c r="M23" i="4" s="1"/>
  <c r="G23" i="4"/>
  <c r="F23" i="4"/>
  <c r="E23" i="4"/>
  <c r="D23" i="4"/>
  <c r="H22" i="4"/>
  <c r="M22" i="4" s="1"/>
  <c r="G22" i="4"/>
  <c r="F22" i="4"/>
  <c r="E22" i="4"/>
  <c r="D22" i="4"/>
  <c r="H21" i="4"/>
  <c r="M21" i="4" s="1"/>
  <c r="G21" i="4"/>
  <c r="F21" i="4"/>
  <c r="E21" i="4"/>
  <c r="D21" i="4"/>
  <c r="H20" i="4"/>
  <c r="M20" i="4" s="1"/>
  <c r="G20" i="4"/>
  <c r="F20" i="4"/>
  <c r="E20" i="4"/>
  <c r="D20" i="4"/>
  <c r="G19" i="4"/>
  <c r="F19" i="4"/>
  <c r="E19" i="4"/>
  <c r="D19" i="4"/>
  <c r="H18" i="4"/>
  <c r="M18" i="4" s="1"/>
  <c r="G18" i="4"/>
  <c r="F18" i="4"/>
  <c r="E18" i="4"/>
  <c r="D18" i="4"/>
  <c r="H17" i="4"/>
  <c r="M17" i="4" s="1"/>
  <c r="G17" i="4"/>
  <c r="F17" i="4"/>
  <c r="E17" i="4"/>
  <c r="D17" i="4"/>
  <c r="H16" i="4"/>
  <c r="M16" i="4" s="1"/>
  <c r="G16" i="4"/>
  <c r="F16" i="4"/>
  <c r="E16" i="4"/>
  <c r="D16" i="4"/>
  <c r="G15" i="4"/>
  <c r="F15" i="4"/>
  <c r="E15" i="4"/>
  <c r="D15" i="4"/>
  <c r="G14" i="4"/>
  <c r="F14" i="4"/>
  <c r="E14" i="4"/>
  <c r="D14" i="4"/>
  <c r="H13" i="4"/>
  <c r="M13" i="4" s="1"/>
  <c r="G13" i="4"/>
  <c r="F13" i="4"/>
  <c r="E13" i="4"/>
  <c r="D13" i="4"/>
  <c r="H12" i="4"/>
  <c r="M12" i="4" s="1"/>
  <c r="G12" i="4"/>
  <c r="F12" i="4"/>
  <c r="E12" i="4"/>
  <c r="D12" i="4"/>
  <c r="H11" i="4"/>
  <c r="M11" i="4" s="1"/>
  <c r="G11" i="4"/>
  <c r="F11" i="4"/>
  <c r="E11" i="4"/>
  <c r="D11" i="4"/>
  <c r="G10" i="4"/>
  <c r="F10" i="4"/>
  <c r="E10" i="4"/>
  <c r="D10" i="4"/>
  <c r="D9" i="4"/>
  <c r="E9" i="4"/>
  <c r="F9" i="4"/>
  <c r="G9" i="4"/>
  <c r="H9" i="4"/>
  <c r="M9" i="4" s="1"/>
  <c r="O9" i="12"/>
  <c r="N9" i="12"/>
  <c r="H9" i="19"/>
  <c r="S9" i="19" s="1"/>
  <c r="H9" i="15"/>
  <c r="M9" i="15" s="1"/>
  <c r="G9" i="15"/>
  <c r="F9" i="15"/>
  <c r="E9" i="15"/>
  <c r="D9" i="15"/>
  <c r="B3" i="21"/>
  <c r="B3" i="14"/>
  <c r="H9" i="14"/>
  <c r="T9" i="14" s="1"/>
  <c r="G9" i="14"/>
  <c r="F9" i="14"/>
  <c r="E9" i="14"/>
  <c r="D9" i="14"/>
  <c r="B3" i="13"/>
  <c r="M9" i="13"/>
  <c r="L9" i="13"/>
  <c r="G9" i="13"/>
  <c r="F9" i="13"/>
  <c r="E9" i="13"/>
  <c r="D9" i="13"/>
  <c r="B3" i="12"/>
  <c r="H9" i="12"/>
  <c r="R9" i="12" s="1"/>
  <c r="G9" i="12"/>
  <c r="F9" i="12"/>
  <c r="E9" i="12"/>
  <c r="D9" i="12"/>
  <c r="H9" i="11"/>
  <c r="N9" i="11" s="1"/>
  <c r="G9" i="11"/>
  <c r="F9" i="11"/>
  <c r="E9" i="11"/>
  <c r="D9" i="11"/>
  <c r="B3" i="8"/>
  <c r="G9" i="8"/>
  <c r="F9" i="8"/>
  <c r="E9" i="8"/>
  <c r="D9" i="8"/>
  <c r="H9" i="21"/>
  <c r="S9" i="21" s="1"/>
  <c r="G9" i="21"/>
  <c r="F9" i="21"/>
  <c r="E9" i="21"/>
  <c r="D9" i="21"/>
  <c r="H9" i="7"/>
  <c r="M9" i="7" s="1"/>
  <c r="G9" i="7"/>
  <c r="F9" i="7"/>
  <c r="E9" i="7"/>
  <c r="D9" i="7"/>
  <c r="G9" i="19"/>
  <c r="F9" i="19"/>
  <c r="E9" i="19"/>
  <c r="D9" i="19"/>
  <c r="R9" i="21"/>
  <c r="Q9" i="21"/>
  <c r="R9" i="8"/>
  <c r="Q9" i="8"/>
  <c r="BJ5" i="22"/>
  <c r="BJ7" i="22" s="1"/>
  <c r="R9" i="19"/>
  <c r="Q9" i="19"/>
  <c r="B3" i="19"/>
  <c r="M8" i="2"/>
  <c r="M9" i="2" s="1"/>
  <c r="L8" i="2"/>
  <c r="L9" i="2"/>
  <c r="I8" i="2"/>
  <c r="I9" i="2" s="1"/>
  <c r="E9" i="2" s="1"/>
  <c r="H8" i="2"/>
  <c r="H9" i="2" s="1"/>
  <c r="O8" i="2"/>
  <c r="O9" i="2" s="1"/>
  <c r="N8" i="2"/>
  <c r="N9" i="2" s="1"/>
  <c r="K8" i="2"/>
  <c r="K9" i="2" s="1"/>
  <c r="J8" i="2"/>
  <c r="J9" i="2" s="1"/>
  <c r="G8" i="2"/>
  <c r="G9" i="2" s="1"/>
  <c r="F8" i="2"/>
  <c r="F9" i="2"/>
  <c r="P30" i="25"/>
  <c r="P10" i="25"/>
  <c r="O27" i="11"/>
  <c r="O24" i="11"/>
  <c r="P23" i="25" l="1"/>
  <c r="O22" i="11"/>
  <c r="P15" i="25"/>
  <c r="P27" i="25"/>
  <c r="O10" i="11"/>
  <c r="O26" i="11"/>
  <c r="O25" i="25"/>
  <c r="O16" i="11"/>
  <c r="O30" i="11"/>
  <c r="N15" i="11"/>
  <c r="N31" i="11"/>
  <c r="P31" i="25"/>
  <c r="P18" i="25"/>
  <c r="O23" i="11"/>
  <c r="P26" i="25"/>
  <c r="O22" i="25"/>
  <c r="O33" i="11"/>
  <c r="O19" i="11"/>
  <c r="O19" i="25"/>
  <c r="O17" i="11"/>
  <c r="O18" i="11"/>
  <c r="O24" i="25"/>
  <c r="O32" i="11"/>
  <c r="O25" i="11"/>
  <c r="O12" i="11"/>
  <c r="BJ8" i="22"/>
  <c r="P33" i="25"/>
  <c r="P17" i="25"/>
  <c r="O13" i="25"/>
  <c r="P28" i="25"/>
  <c r="O21" i="11"/>
  <c r="O29" i="11"/>
  <c r="P11" i="25"/>
  <c r="O9" i="11"/>
  <c r="P9" i="25"/>
  <c r="P12" i="25"/>
  <c r="O21" i="25"/>
  <c r="N14" i="11"/>
  <c r="N20" i="11"/>
  <c r="P29" i="25"/>
  <c r="P14" i="25"/>
  <c r="N11" i="11"/>
  <c r="O13" i="11"/>
  <c r="N28" i="11"/>
</calcChain>
</file>

<file path=xl/sharedStrings.xml><?xml version="1.0" encoding="utf-8"?>
<sst xmlns="http://schemas.openxmlformats.org/spreadsheetml/2006/main" count="3715" uniqueCount="939">
  <si>
    <t>GOV.UK</t>
  </si>
  <si>
    <t>Annual report for Ozone depleting substances (ODS)</t>
  </si>
  <si>
    <t>Instructions to submit the ODS annual report:</t>
  </si>
  <si>
    <t>•  Do not change the layout of this spreadsheet. This includes adding or deleting rows or columns and modifying the content of columns and cells.</t>
  </si>
  <si>
    <t>•  Save this file in the format: {organisation-ID}_{yyyy}_V1.{filetype}</t>
  </si>
  <si>
    <t>•  YYYY is the year to which the data apply (e.g. 2019 for data reported in 2020)</t>
  </si>
  <si>
    <t>•  V1 is the version number of the dataset (in the case of resubmissions, the version should be increased)</t>
  </si>
  <si>
    <t>• Note that in all subsequent forms the quantities of ODS must be entered in kilograms.</t>
  </si>
  <si>
    <t>• Save this file as .xls, .xlsx, .xlsb, .xlsm or .ods file type (any other file types will be not accepted).</t>
  </si>
  <si>
    <t xml:space="preserve">• Send the form to the following email address: </t>
  </si>
  <si>
    <t>f-gassupport@environment-agency.gov.uk.</t>
  </si>
  <si>
    <t>• Help with your Report:</t>
  </si>
  <si>
    <r>
      <t xml:space="preserve">Telephone: 03708 506 506
Monday to Friday, 9am to 5pm GMT
Telephone from outside the UK +44 (0) 1142825312
</t>
    </r>
    <r>
      <rPr>
        <u/>
        <sz val="10"/>
        <color indexed="30"/>
        <rFont val="Arial"/>
        <family val="2"/>
      </rPr>
      <t>f-gassupport@environment-agency.gov.uk</t>
    </r>
  </si>
  <si>
    <t>Note:Activity concerning Halons within Products and Equipment, such as aircraft fire suppression systems, does not need to be reported with this annual report.</t>
  </si>
  <si>
    <t>VERSION 2025</t>
  </si>
  <si>
    <t>Report Details</t>
  </si>
  <si>
    <t>Submission Date</t>
  </si>
  <si>
    <t>Reporting Year</t>
  </si>
  <si>
    <t>Comments</t>
  </si>
  <si>
    <t>Business or organisation details</t>
  </si>
  <si>
    <t>Organisation name</t>
  </si>
  <si>
    <t>Organisation ID</t>
  </si>
  <si>
    <t>Delegate or contact person</t>
  </si>
  <si>
    <t>Full Name</t>
  </si>
  <si>
    <t>Daytime telephone number</t>
  </si>
  <si>
    <t>Email</t>
  </si>
  <si>
    <t>EORI number</t>
  </si>
  <si>
    <t>How you use ODS</t>
  </si>
  <si>
    <t>Do you produce ODS in GB?</t>
  </si>
  <si>
    <t>Select</t>
  </si>
  <si>
    <t>Do you import ODS into GB?</t>
  </si>
  <si>
    <t>Do you export ODS out of GB?</t>
  </si>
  <si>
    <t>Do you use ODS for feedstock use?</t>
  </si>
  <si>
    <t>Do you use substances for process agent use?</t>
  </si>
  <si>
    <t>Did you hold stocks on the 1st January?</t>
  </si>
  <si>
    <t>Did you hold stocks on the 31st December?</t>
  </si>
  <si>
    <t>Do you destroy ODS substances?</t>
  </si>
  <si>
    <t xml:space="preserve">Production Details </t>
  </si>
  <si>
    <t>Where you produce gases that are produced as a by-product (.e.g. purge waste) you must also report the destruction of the produced gases in the Destruction tab. If the gases are not destroyed within the calendar year you must identify the gases that are in your stocks awaiting destruction in the Total Stocks tab. Please specify who undertakes the destruction of the purge waste in the comments tab.</t>
  </si>
  <si>
    <t>Substance group</t>
  </si>
  <si>
    <t>Substance name</t>
  </si>
  <si>
    <t>UN Annex</t>
  </si>
  <si>
    <t>UN Annex group</t>
  </si>
  <si>
    <t>UK Annex</t>
  </si>
  <si>
    <t>UK Annex Group</t>
  </si>
  <si>
    <t>ODP Factor</t>
  </si>
  <si>
    <t>Nature of substance</t>
  </si>
  <si>
    <t>Intended use</t>
  </si>
  <si>
    <t>Quantity (kg)</t>
  </si>
  <si>
    <t>ODP Equivalent</t>
  </si>
  <si>
    <t>Production from industrial rationalisation</t>
  </si>
  <si>
    <t xml:space="preserve">Business or organisation details that you have rationalised from </t>
  </si>
  <si>
    <t>Address</t>
  </si>
  <si>
    <t>Country</t>
  </si>
  <si>
    <t>In EU</t>
  </si>
  <si>
    <t>Is party</t>
  </si>
  <si>
    <t>Recycling and reclamation details</t>
  </si>
  <si>
    <t>Substance(s) sold to other organisations within GB</t>
  </si>
  <si>
    <t>Business or organisation details you have sold the substance(s) to</t>
  </si>
  <si>
    <t>United Kingdom</t>
  </si>
  <si>
    <t>Substance(s) purchased from other organisation(s) within GB</t>
  </si>
  <si>
    <t>Business or organisation details you have received the substance(s) from</t>
  </si>
  <si>
    <t>Substances imported into GB</t>
  </si>
  <si>
    <t>Source country</t>
  </si>
  <si>
    <t>Customs procedure</t>
  </si>
  <si>
    <t>Total stock details</t>
  </si>
  <si>
    <t>Stock type</t>
  </si>
  <si>
    <t>ODP Equivalent 1st Jan</t>
  </si>
  <si>
    <t>ODP Equivalent 31st Dec</t>
  </si>
  <si>
    <t>Stock from over production details</t>
  </si>
  <si>
    <t>Substances placed on market</t>
  </si>
  <si>
    <t>Intended Use</t>
  </si>
  <si>
    <t>Company Name (*)</t>
  </si>
  <si>
    <t>Company Address (*)</t>
  </si>
  <si>
    <t>Company country (*)</t>
  </si>
  <si>
    <t>Substances exported out of GB</t>
  </si>
  <si>
    <t>Destination Country</t>
  </si>
  <si>
    <t>Substances used as feedstock and process agent</t>
  </si>
  <si>
    <t>Source substance group</t>
  </si>
  <si>
    <t>Source substance name</t>
  </si>
  <si>
    <t>Source Annex</t>
  </si>
  <si>
    <t>Source Annex group</t>
  </si>
  <si>
    <t>Source UK Annex</t>
  </si>
  <si>
    <t>Source UK Annex Group</t>
  </si>
  <si>
    <t>Source ODP Factor</t>
  </si>
  <si>
    <t>Feedstock or process agent</t>
  </si>
  <si>
    <t>If 'other' specify</t>
  </si>
  <si>
    <t>Final substance produced</t>
  </si>
  <si>
    <t>CAS number</t>
  </si>
  <si>
    <t>Abatement technology</t>
  </si>
  <si>
    <t>Emissions from production (kg)</t>
  </si>
  <si>
    <t>Destruction</t>
  </si>
  <si>
    <t>Technology</t>
  </si>
  <si>
    <r>
      <t xml:space="preserve">Comment </t>
    </r>
    <r>
      <rPr>
        <sz val="10"/>
        <color theme="1"/>
        <rFont val="Arial"/>
        <family val="2"/>
      </rPr>
      <t>(If ‘Other Destructive Technology’ has been selected please specify here)</t>
    </r>
  </si>
  <si>
    <t>Submission instructions</t>
  </si>
  <si>
    <t>• Please save the file in .ods or .xls file type on your desktop and name it using the following format {organisation-ID}_{yyyy}_V1.{filetype}</t>
  </si>
  <si>
    <t>Substances</t>
  </si>
  <si>
    <t>This sheet will be hidden</t>
  </si>
  <si>
    <t>Group lookups</t>
  </si>
  <si>
    <t>Substance_Annexes</t>
  </si>
  <si>
    <t>Substance uses</t>
  </si>
  <si>
    <t>Substance Nature</t>
  </si>
  <si>
    <t>Countries</t>
  </si>
  <si>
    <t>Customs Procedures</t>
  </si>
  <si>
    <t>Process</t>
  </si>
  <si>
    <t>Stock Types</t>
  </si>
  <si>
    <t>Current year</t>
  </si>
  <si>
    <t>Substance_Group</t>
  </si>
  <si>
    <t>Bromochloromethane</t>
  </si>
  <si>
    <t>Carbon_Tetrachloride</t>
  </si>
  <si>
    <t>CFCs</t>
  </si>
  <si>
    <t>Halons</t>
  </si>
  <si>
    <t>HBFCs</t>
  </si>
  <si>
    <t>HCFCs</t>
  </si>
  <si>
    <t>Methylbromide</t>
  </si>
  <si>
    <t>Methyl_chloroform</t>
  </si>
  <si>
    <t>Other</t>
  </si>
  <si>
    <t>Name</t>
  </si>
  <si>
    <t>Short name</t>
  </si>
  <si>
    <t>UN Annex Group</t>
  </si>
  <si>
    <t>Substance Group</t>
  </si>
  <si>
    <t>Exemption</t>
  </si>
  <si>
    <t>Production</t>
  </si>
  <si>
    <t>Production RAT</t>
  </si>
  <si>
    <t>Recycling</t>
  </si>
  <si>
    <t>Sales to GB</t>
  </si>
  <si>
    <t>Purchases from GB</t>
  </si>
  <si>
    <t>Imported</t>
  </si>
  <si>
    <t>Total Stocks</t>
  </si>
  <si>
    <t>Stocks over Prod</t>
  </si>
  <si>
    <t>Placed on market</t>
  </si>
  <si>
    <t>Exported</t>
  </si>
  <si>
    <t>Description</t>
  </si>
  <si>
    <t>ISO Alpha 3 Code</t>
  </si>
  <si>
    <t>Is Party</t>
  </si>
  <si>
    <t>Procedure</t>
  </si>
  <si>
    <t>Stock Type</t>
  </si>
  <si>
    <t>BCM</t>
  </si>
  <si>
    <t>CTC</t>
  </si>
  <si>
    <t>CFC-11</t>
  </si>
  <si>
    <t>halon-1211</t>
  </si>
  <si>
    <t>HBFC-121 B4</t>
  </si>
  <si>
    <t>HCFC-121</t>
  </si>
  <si>
    <t>methyl bromide</t>
  </si>
  <si>
    <t>1,1,1-TCA</t>
  </si>
  <si>
    <t>1-Bromopropane</t>
  </si>
  <si>
    <t>Trichlorofluoromethane</t>
  </si>
  <si>
    <t>A</t>
  </si>
  <si>
    <t>I</t>
  </si>
  <si>
    <t>-</t>
  </si>
  <si>
    <t>CFC-111</t>
  </si>
  <si>
    <t>halon-1301</t>
  </si>
  <si>
    <t>HBFC-122 B3</t>
  </si>
  <si>
    <t>HCFC-122</t>
  </si>
  <si>
    <t>Bromoethane</t>
  </si>
  <si>
    <t>Dichlorodifluoromethane</t>
  </si>
  <si>
    <t>CFC-12</t>
  </si>
  <si>
    <t>Exemptions?</t>
  </si>
  <si>
    <t>Critical uses</t>
  </si>
  <si>
    <t>Reclaimed</t>
  </si>
  <si>
    <t>Customs bondage</t>
  </si>
  <si>
    <t>Virgin</t>
  </si>
  <si>
    <t>Substance is virgin</t>
  </si>
  <si>
    <t>Afghanistan</t>
  </si>
  <si>
    <t>AFG</t>
  </si>
  <si>
    <t>N</t>
  </si>
  <si>
    <t>Y</t>
  </si>
  <si>
    <t>Free circulation</t>
  </si>
  <si>
    <t>Release for free circulation including specific use (end use)</t>
  </si>
  <si>
    <t>Feedstock only</t>
  </si>
  <si>
    <t>FDST Halon 1301</t>
  </si>
  <si>
    <t>Cement Kilns</t>
  </si>
  <si>
    <t>Free release</t>
  </si>
  <si>
    <t>Carbon_tetrachloride</t>
  </si>
  <si>
    <t>CFC-112</t>
  </si>
  <si>
    <t>halon-2402</t>
  </si>
  <si>
    <t>HBFC-123 B2</t>
  </si>
  <si>
    <t>HCFC-123</t>
  </si>
  <si>
    <t>Chloromethane</t>
  </si>
  <si>
    <t>Trichlorotrifluoroethane</t>
  </si>
  <si>
    <t>CFC-113</t>
  </si>
  <si>
    <t>Emissions during production</t>
  </si>
  <si>
    <t>Feedstock in GB</t>
  </si>
  <si>
    <t>Recycled</t>
  </si>
  <si>
    <t>Non-Virgin</t>
  </si>
  <si>
    <t>Substance is non-virgin</t>
  </si>
  <si>
    <t>Aland Islands</t>
  </si>
  <si>
    <t>ALA</t>
  </si>
  <si>
    <t>Re-export</t>
  </si>
  <si>
    <t>Customs warehousing, free zone, temporary admission, inward processing etc</t>
  </si>
  <si>
    <t>FDST CTC</t>
  </si>
  <si>
    <t>Liquid Injection Incineration</t>
  </si>
  <si>
    <t>HBFC-124 B1</t>
  </si>
  <si>
    <t>HCFC-124</t>
  </si>
  <si>
    <t>halon-1202</t>
  </si>
  <si>
    <t>Dichlorotetrafluoroethane</t>
  </si>
  <si>
    <t>CFC-114</t>
  </si>
  <si>
    <t>Feedstock outside GB</t>
  </si>
  <si>
    <t>Feedstock</t>
  </si>
  <si>
    <t>Albania</t>
  </si>
  <si>
    <t>ALB</t>
  </si>
  <si>
    <t>Re-import</t>
  </si>
  <si>
    <t>Re-imports under the outward processing procedure etc</t>
  </si>
  <si>
    <t>FDST CFC-113a</t>
  </si>
  <si>
    <t>Gaseous/Fume Oxidation</t>
  </si>
  <si>
    <t>Held for destruction</t>
  </si>
  <si>
    <t>HBFC-131 B3</t>
  </si>
  <si>
    <t>HCFC-131</t>
  </si>
  <si>
    <t>Trifluoroiodomethane</t>
  </si>
  <si>
    <t>Chloropentafluoroethane</t>
  </si>
  <si>
    <t>CFC-115</t>
  </si>
  <si>
    <t>Foam blowing</t>
  </si>
  <si>
    <t>Lab use</t>
  </si>
  <si>
    <t>Foam blowing (for re-export)</t>
  </si>
  <si>
    <t>Algeria</t>
  </si>
  <si>
    <t>DZA</t>
  </si>
  <si>
    <t>Transit</t>
  </si>
  <si>
    <t>Transit and trans-shipment</t>
  </si>
  <si>
    <t>FDST other (specify the ODS used and the chemical produced (with CAS number) in the comments field)</t>
  </si>
  <si>
    <t>Municipal Solid Waste Incineration</t>
  </si>
  <si>
    <t>HBFC-132 B2</t>
  </si>
  <si>
    <t>HCFC-132</t>
  </si>
  <si>
    <t>Chlorotrifluoromethane</t>
  </si>
  <si>
    <t>CFC-13</t>
  </si>
  <si>
    <t>B</t>
  </si>
  <si>
    <t>II</t>
  </si>
  <si>
    <t>Lab use in GB</t>
  </si>
  <si>
    <t>American Samoa</t>
  </si>
  <si>
    <t>ASM</t>
  </si>
  <si>
    <t xml:space="preserve">FDST HBFC-31 B1 </t>
  </si>
  <si>
    <t>Reactor Cracking</t>
  </si>
  <si>
    <t>HBFC-133 B1</t>
  </si>
  <si>
    <t>HCFC-133</t>
  </si>
  <si>
    <t>Pentachlorofluoroethane</t>
  </si>
  <si>
    <t>Lab use outside GB</t>
  </si>
  <si>
    <t>Process agent use</t>
  </si>
  <si>
    <t>Andorra</t>
  </si>
  <si>
    <t>AND</t>
  </si>
  <si>
    <t>FDST HBFC-21 B2</t>
  </si>
  <si>
    <t>Rotary Kiln Incineration</t>
  </si>
  <si>
    <t>HBFC-141 B2</t>
  </si>
  <si>
    <t>HCFC-141</t>
  </si>
  <si>
    <t>Tetrachlorodifluoroethane</t>
  </si>
  <si>
    <t>Recycling or reclamation</t>
  </si>
  <si>
    <t>Solvent</t>
  </si>
  <si>
    <t>Angola</t>
  </si>
  <si>
    <t>AGO</t>
  </si>
  <si>
    <t>FDST HCFC-22</t>
  </si>
  <si>
    <t>Argon Plasma</t>
  </si>
  <si>
    <t>CFC-211</t>
  </si>
  <si>
    <t>HBFC-142 B1</t>
  </si>
  <si>
    <t>HCFC-141b</t>
  </si>
  <si>
    <t>Heptachlorofluoropropane</t>
  </si>
  <si>
    <t>Quarrantine and Pre-Shipment Applications</t>
  </si>
  <si>
    <t>To ODS producers</t>
  </si>
  <si>
    <t>Anguilla</t>
  </si>
  <si>
    <t>AIA</t>
  </si>
  <si>
    <t xml:space="preserve">FDST HCFC-123 </t>
  </si>
  <si>
    <t>Inductively Coupled Radio Frequency Plasma</t>
  </si>
  <si>
    <t>CFC-212</t>
  </si>
  <si>
    <t>HBFC-151 B1</t>
  </si>
  <si>
    <t>HCFC-142</t>
  </si>
  <si>
    <t>Hexachlorodifluoropropane</t>
  </si>
  <si>
    <t>Refrigeration</t>
  </si>
  <si>
    <t>Refrigeration (for re-export)</t>
  </si>
  <si>
    <t>To GB re-packagers</t>
  </si>
  <si>
    <t>Antarctica</t>
  </si>
  <si>
    <t>ATA</t>
  </si>
  <si>
    <t>FDST BCM</t>
  </si>
  <si>
    <t>Microwave Plasma</t>
  </si>
  <si>
    <t>CFC-213</t>
  </si>
  <si>
    <t>HBFC-21 B2</t>
  </si>
  <si>
    <t>HCFC-142b</t>
  </si>
  <si>
    <t>Pentachlorotrifluoropropane</t>
  </si>
  <si>
    <t>Refrigeration (supply to non-GB vessels in GB ports)</t>
  </si>
  <si>
    <t>Antigua and Barbuda</t>
  </si>
  <si>
    <t>ATG</t>
  </si>
  <si>
    <t>Nitrogen Plasma Arc</t>
  </si>
  <si>
    <t>CFC-214</t>
  </si>
  <si>
    <t>HBFC-22 B1</t>
  </si>
  <si>
    <t>HCFC-151</t>
  </si>
  <si>
    <t>Tetrachlorotetrafluoropropane</t>
  </si>
  <si>
    <t>Unintentional by-production (to be destroyed)</t>
  </si>
  <si>
    <t>Argentina</t>
  </si>
  <si>
    <t>ARG</t>
  </si>
  <si>
    <t>FDST HCFC-122</t>
  </si>
  <si>
    <t>Gas Phase Catalytic De-Halogenation</t>
  </si>
  <si>
    <t>CFC-215</t>
  </si>
  <si>
    <t>HBFC-221 B6</t>
  </si>
  <si>
    <t>HCFC-21</t>
  </si>
  <si>
    <t>Trichloropentafluoropropane</t>
  </si>
  <si>
    <t>Armenia</t>
  </si>
  <si>
    <t>ARM</t>
  </si>
  <si>
    <t xml:space="preserve">FDST HCFC-22 </t>
  </si>
  <si>
    <t>Superheated Stream Reactor</t>
  </si>
  <si>
    <t>CFC-216</t>
  </si>
  <si>
    <t>HBFC-222 B5</t>
  </si>
  <si>
    <t>HCFC-22</t>
  </si>
  <si>
    <t>Dichlorohexafluoropropane</t>
  </si>
  <si>
    <t>Aruba</t>
  </si>
  <si>
    <t>ABW</t>
  </si>
  <si>
    <t xml:space="preserve">FDST BCM </t>
  </si>
  <si>
    <t>Other Destructive Technology</t>
  </si>
  <si>
    <t>CFC-217</t>
  </si>
  <si>
    <t>HBFC-223 B4</t>
  </si>
  <si>
    <t>HCFC-221</t>
  </si>
  <si>
    <t>Chloroheptafluoropropane</t>
  </si>
  <si>
    <t>Australia</t>
  </si>
  <si>
    <t>AUS</t>
  </si>
  <si>
    <t>FDST MB</t>
  </si>
  <si>
    <t>Thermal Exhasut Incineration</t>
  </si>
  <si>
    <t>HBFC-224 B3</t>
  </si>
  <si>
    <t>HCFC-222</t>
  </si>
  <si>
    <t>Bromochlorodifluoromethane</t>
  </si>
  <si>
    <t>III</t>
  </si>
  <si>
    <t>Austria</t>
  </si>
  <si>
    <t>AUT</t>
  </si>
  <si>
    <t>D10 Incineration On Land Of Mixed CFC And Mixed Halons</t>
  </si>
  <si>
    <t>HBFC-225 B2</t>
  </si>
  <si>
    <t>HCFC-223</t>
  </si>
  <si>
    <t>Bromotrifluoromethane</t>
  </si>
  <si>
    <t>Azerbaijan</t>
  </si>
  <si>
    <t>AZE</t>
  </si>
  <si>
    <t>Process Agent only</t>
  </si>
  <si>
    <r>
      <t xml:space="preserve">CTC for </t>
    </r>
    <r>
      <rPr>
        <sz val="11"/>
        <color indexed="63"/>
        <rFont val="Calibri"/>
        <family val="2"/>
      </rPr>
      <t>NCl</t>
    </r>
    <r>
      <rPr>
        <vertAlign val="subscript"/>
        <sz val="11"/>
        <color indexed="63"/>
        <rFont val="Calibri"/>
        <family val="2"/>
      </rPr>
      <t xml:space="preserve">3 </t>
    </r>
    <r>
      <rPr>
        <sz val="11"/>
        <color indexed="8"/>
        <rFont val="Calibri"/>
        <family val="2"/>
      </rPr>
      <t>elimination</t>
    </r>
  </si>
  <si>
    <t>ScanArc Process For ODS Destruction</t>
  </si>
  <si>
    <t>HBFC-226 B1</t>
  </si>
  <si>
    <t>HCFC-224</t>
  </si>
  <si>
    <t>Dibromotetrafluoroethane</t>
  </si>
  <si>
    <t>Bahamas</t>
  </si>
  <si>
    <t>BHS</t>
  </si>
  <si>
    <t>CTC for chlorine tail gas recovery</t>
  </si>
  <si>
    <t>HBFC-231 B5</t>
  </si>
  <si>
    <t>HCFC-225</t>
  </si>
  <si>
    <t>Tetrachloromethane</t>
  </si>
  <si>
    <t>IV</t>
  </si>
  <si>
    <t>Carbon tetrachloride</t>
  </si>
  <si>
    <t>Bahrain</t>
  </si>
  <si>
    <t>BHR</t>
  </si>
  <si>
    <t>CTC in chlorinated rubber manufacture</t>
  </si>
  <si>
    <t>HBFC-232 B4</t>
  </si>
  <si>
    <t>HCFC-225ca</t>
  </si>
  <si>
    <t>1,1,1-Trichloroethane</t>
  </si>
  <si>
    <t>Methyl chloroform</t>
  </si>
  <si>
    <t>Bangladesh</t>
  </si>
  <si>
    <t>BGD</t>
  </si>
  <si>
    <t>CTC in PPT manufacture</t>
  </si>
  <si>
    <t>HBFC-233 B3</t>
  </si>
  <si>
    <t>HCFC-225cb</t>
  </si>
  <si>
    <t>Bromomethane</t>
  </si>
  <si>
    <t>E</t>
  </si>
  <si>
    <t>VI</t>
  </si>
  <si>
    <t>Methyl bromide</t>
  </si>
  <si>
    <t>Barbados</t>
  </si>
  <si>
    <t>BRB</t>
  </si>
  <si>
    <t>CFC-12 in PFPEPP synthesis</t>
  </si>
  <si>
    <t>HBFC-234 B2</t>
  </si>
  <si>
    <t>HCFC-226</t>
  </si>
  <si>
    <t>Dibromofluoromethane</t>
  </si>
  <si>
    <t>C</t>
  </si>
  <si>
    <t>VII</t>
  </si>
  <si>
    <t>Belarus</t>
  </si>
  <si>
    <t>BLR</t>
  </si>
  <si>
    <t>CFC-113 in PFPE diol prep</t>
  </si>
  <si>
    <t>HBFC-235 B1</t>
  </si>
  <si>
    <t>HCFC-231</t>
  </si>
  <si>
    <t>Bromodifluoromethane</t>
  </si>
  <si>
    <t>Belgium</t>
  </si>
  <si>
    <t>BEL</t>
  </si>
  <si>
    <t>CTC in Cyclodime prod</t>
  </si>
  <si>
    <t>HBFC-241 B4</t>
  </si>
  <si>
    <t>HCFC-232</t>
  </si>
  <si>
    <t>Bromofluoromethane</t>
  </si>
  <si>
    <t>HBFC-31 B1</t>
  </si>
  <si>
    <t>Belize</t>
  </si>
  <si>
    <t>BLZ</t>
  </si>
  <si>
    <r>
      <t>HCFC for NCl</t>
    </r>
    <r>
      <rPr>
        <vertAlign val="subscript"/>
        <sz val="11"/>
        <rFont val="Calibri"/>
        <family val="2"/>
      </rPr>
      <t xml:space="preserve">3 </t>
    </r>
    <r>
      <rPr>
        <sz val="11"/>
        <rFont val="Calibri"/>
        <family val="2"/>
      </rPr>
      <t>elimination</t>
    </r>
  </si>
  <si>
    <t>HBFC-242 B3</t>
  </si>
  <si>
    <t>HCFC-233</t>
  </si>
  <si>
    <t>Tetrabromofluoroethane</t>
  </si>
  <si>
    <t>Benin</t>
  </si>
  <si>
    <t>BEN</t>
  </si>
  <si>
    <t>HCFC for chlorine tail gas recovery</t>
  </si>
  <si>
    <t>HBFC-243 B2</t>
  </si>
  <si>
    <t>HCFC-234</t>
  </si>
  <si>
    <t>Tribromodifluoroethane</t>
  </si>
  <si>
    <t>Bermuda</t>
  </si>
  <si>
    <t>BMU</t>
  </si>
  <si>
    <t>HCFC in chlorinated rubber manufacture</t>
  </si>
  <si>
    <t>HBFC-244 B1</t>
  </si>
  <si>
    <t>HCFC-235</t>
  </si>
  <si>
    <t>Dibromotrifluoroethane</t>
  </si>
  <si>
    <t>Bhutan</t>
  </si>
  <si>
    <t>BTN</t>
  </si>
  <si>
    <t>HCFC in PPT manufacture</t>
  </si>
  <si>
    <t>HBFC-251 B1</t>
  </si>
  <si>
    <t>HCFC-241</t>
  </si>
  <si>
    <t>Bromotetrafluoroethane</t>
  </si>
  <si>
    <t>Bolivia</t>
  </si>
  <si>
    <t>BOL</t>
  </si>
  <si>
    <t>HCFC in PFPEPP synthesis</t>
  </si>
  <si>
    <t>HBFC-252 B2</t>
  </si>
  <si>
    <t>HCFC-242</t>
  </si>
  <si>
    <t>Tribromofluoroethane</t>
  </si>
  <si>
    <t>Bonaire, Sint Eustatius and Saba</t>
  </si>
  <si>
    <t>BES</t>
  </si>
  <si>
    <t>HCFC in PFPE diol prep</t>
  </si>
  <si>
    <t>HBFC-253 B1</t>
  </si>
  <si>
    <t>HCFC-243</t>
  </si>
  <si>
    <t>Dibromodifluoroethane</t>
  </si>
  <si>
    <t>Bosnia and Herzegovina</t>
  </si>
  <si>
    <t>BIH</t>
  </si>
  <si>
    <t>HCFC in Cyclodime prod</t>
  </si>
  <si>
    <t>HBFC-261 B2</t>
  </si>
  <si>
    <t>HCFC-244</t>
  </si>
  <si>
    <t>Bromotrifluoroethane</t>
  </si>
  <si>
    <t>Botswana</t>
  </si>
  <si>
    <t>BWA</t>
  </si>
  <si>
    <t>HBFC-262 B1</t>
  </si>
  <si>
    <t>HCFC-251</t>
  </si>
  <si>
    <t>Dibromofluoroethane</t>
  </si>
  <si>
    <t>Bouvet Island</t>
  </si>
  <si>
    <t>BVT</t>
  </si>
  <si>
    <t>HBFC-271 B1</t>
  </si>
  <si>
    <t>HCFC-252</t>
  </si>
  <si>
    <t>Bromodifluoroethane</t>
  </si>
  <si>
    <t>Brazil</t>
  </si>
  <si>
    <t>BRA</t>
  </si>
  <si>
    <t>HCFC-253</t>
  </si>
  <si>
    <t>Bromofluoroethane</t>
  </si>
  <si>
    <t>British Virgin Islands</t>
  </si>
  <si>
    <t>VGB</t>
  </si>
  <si>
    <t>HCFC-261</t>
  </si>
  <si>
    <t>Hexabromofluoropropane</t>
  </si>
  <si>
    <t>British Indian Ocean Territory</t>
  </si>
  <si>
    <t>IOT</t>
  </si>
  <si>
    <t>HCFC-262</t>
  </si>
  <si>
    <t>Pentabromodifluoropropane</t>
  </si>
  <si>
    <t>Brunei Darussalam</t>
  </si>
  <si>
    <t>BRN</t>
  </si>
  <si>
    <t>HCFC-271</t>
  </si>
  <si>
    <t>Tetrabromotrifluoropropane</t>
  </si>
  <si>
    <t>Bulgaria</t>
  </si>
  <si>
    <t>BGR</t>
  </si>
  <si>
    <t>HCFC-31</t>
  </si>
  <si>
    <t>Tribromotetrafluoropropane</t>
  </si>
  <si>
    <t>Burkina Faso</t>
  </si>
  <si>
    <t>BFA</t>
  </si>
  <si>
    <t>Dibromopentafluoropropane</t>
  </si>
  <si>
    <t>Burundi</t>
  </si>
  <si>
    <t>BDI</t>
  </si>
  <si>
    <t>Bromohexafluoropropane</t>
  </si>
  <si>
    <t>Cambodia</t>
  </si>
  <si>
    <t>KHM</t>
  </si>
  <si>
    <t>Pentabromofluoropropane</t>
  </si>
  <si>
    <t>Cameroon</t>
  </si>
  <si>
    <t>CMR</t>
  </si>
  <si>
    <t>Tetrabromodifluoropropane</t>
  </si>
  <si>
    <t>Canada</t>
  </si>
  <si>
    <t>CAN</t>
  </si>
  <si>
    <t>Tribromotrifluoropropane</t>
  </si>
  <si>
    <t>Cape Verde</t>
  </si>
  <si>
    <t>CPV</t>
  </si>
  <si>
    <t>Dibromotetrafluoropropane</t>
  </si>
  <si>
    <t>Cayman Islands</t>
  </si>
  <si>
    <t>CYM</t>
  </si>
  <si>
    <t>Bromopentafluoropropane</t>
  </si>
  <si>
    <t>Central African Republic</t>
  </si>
  <si>
    <t>CAF</t>
  </si>
  <si>
    <t>Tetrabromofluoropropane</t>
  </si>
  <si>
    <t>Chad</t>
  </si>
  <si>
    <t>TCD</t>
  </si>
  <si>
    <t>Tribromodifluoropropane</t>
  </si>
  <si>
    <t>Chile</t>
  </si>
  <si>
    <t>CHL</t>
  </si>
  <si>
    <t>Dibromotrifluoropropane</t>
  </si>
  <si>
    <t>China</t>
  </si>
  <si>
    <t>CHN</t>
  </si>
  <si>
    <t>Bromotetrafluoropropane</t>
  </si>
  <si>
    <t>Hong Kong, Special Administrative Region of China</t>
  </si>
  <si>
    <t>HKG</t>
  </si>
  <si>
    <t>Tribromofluoropropane</t>
  </si>
  <si>
    <t>Macao, Special Administrative Region of China</t>
  </si>
  <si>
    <t>MAC</t>
  </si>
  <si>
    <t>Dibromodifluoropropane</t>
  </si>
  <si>
    <t>Christmas Island</t>
  </si>
  <si>
    <t>CXR</t>
  </si>
  <si>
    <t>Bromotrifluoropropane</t>
  </si>
  <si>
    <t>Cocos (Keeling) Islands</t>
  </si>
  <si>
    <t>CCK</t>
  </si>
  <si>
    <t>Dibromofluoropropane</t>
  </si>
  <si>
    <t>Colombia</t>
  </si>
  <si>
    <t>COL</t>
  </si>
  <si>
    <t>Bromodifluoropropane</t>
  </si>
  <si>
    <t>Comoros</t>
  </si>
  <si>
    <t>COM</t>
  </si>
  <si>
    <t>Bromofluoropropane</t>
  </si>
  <si>
    <t>Congo (Brazzaville)</t>
  </si>
  <si>
    <t>COG</t>
  </si>
  <si>
    <t>Dichlorofluoromethane</t>
  </si>
  <si>
    <t>VIII</t>
  </si>
  <si>
    <t>Congo, Democratic Republic of the</t>
  </si>
  <si>
    <t>COD</t>
  </si>
  <si>
    <t>Chlorodifluoromethane</t>
  </si>
  <si>
    <t>Cook Islands</t>
  </si>
  <si>
    <t>COK</t>
  </si>
  <si>
    <t>Chlorofluoromethane</t>
  </si>
  <si>
    <t>Costa Rica</t>
  </si>
  <si>
    <t>CRI</t>
  </si>
  <si>
    <t>Tetrachlorofluoroethane</t>
  </si>
  <si>
    <t>Côte d'Ivoire</t>
  </si>
  <si>
    <t>CIV</t>
  </si>
  <si>
    <t>Trichlorodifluoroethane</t>
  </si>
  <si>
    <t>Croatia</t>
  </si>
  <si>
    <t>HRV</t>
  </si>
  <si>
    <t>Dichlorotrifluoroethane</t>
  </si>
  <si>
    <t>Cuba</t>
  </si>
  <si>
    <t>CUB</t>
  </si>
  <si>
    <t>Chlorotetrafluoroethane</t>
  </si>
  <si>
    <t>Curaçao</t>
  </si>
  <si>
    <t>CUW</t>
  </si>
  <si>
    <t>Trichlorofluoroethane</t>
  </si>
  <si>
    <t>Cyprus</t>
  </si>
  <si>
    <t>CYP</t>
  </si>
  <si>
    <t>Dichlorodifluoroethane</t>
  </si>
  <si>
    <t>Czech Republic</t>
  </si>
  <si>
    <t>CZE</t>
  </si>
  <si>
    <t>Chlorotrifluoroethane</t>
  </si>
  <si>
    <t>Denmark</t>
  </si>
  <si>
    <t>DNK</t>
  </si>
  <si>
    <t>Dichlorofluoroethane</t>
  </si>
  <si>
    <t>Djibouti</t>
  </si>
  <si>
    <t>DJI</t>
  </si>
  <si>
    <t>1,1-Dichloro-1-fluoroethane</t>
  </si>
  <si>
    <t>Dominica</t>
  </si>
  <si>
    <t>DMA</t>
  </si>
  <si>
    <t>Chlorodifluoroethane</t>
  </si>
  <si>
    <t>Dominican Republic</t>
  </si>
  <si>
    <t>DOM</t>
  </si>
  <si>
    <t>1-Chloro-1,1-difluoroethane</t>
  </si>
  <si>
    <t>Ecuador</t>
  </si>
  <si>
    <t>ECU</t>
  </si>
  <si>
    <t>Chlorofluoroethane</t>
  </si>
  <si>
    <t>Egypt</t>
  </si>
  <si>
    <t>EGY</t>
  </si>
  <si>
    <t>Hexachlorofluoropropane</t>
  </si>
  <si>
    <t>El Salvador</t>
  </si>
  <si>
    <t>SLV</t>
  </si>
  <si>
    <t>Pentachlorodifluoropropane</t>
  </si>
  <si>
    <t>England</t>
  </si>
  <si>
    <t>ENG</t>
  </si>
  <si>
    <t>Tetrachlorotrifluoropropane</t>
  </si>
  <si>
    <t>Equatorial Guinea</t>
  </si>
  <si>
    <t>GNQ</t>
  </si>
  <si>
    <t>Trichlorotetrafluoropropane</t>
  </si>
  <si>
    <t>Eritrea</t>
  </si>
  <si>
    <t>ERI</t>
  </si>
  <si>
    <t>Dichloropentafluoropropane</t>
  </si>
  <si>
    <t>Estonia</t>
  </si>
  <si>
    <t>EST</t>
  </si>
  <si>
    <t>3,3-Dichloro-1,1,1,2,2-pentafluoropropane</t>
  </si>
  <si>
    <t>Ethiopia</t>
  </si>
  <si>
    <t>ETH</t>
  </si>
  <si>
    <t>1,3-Dichloro-1,1,2,2,3-pentafluoropropane</t>
  </si>
  <si>
    <t>Falkland Islands (Malvinas)</t>
  </si>
  <si>
    <t>FLK</t>
  </si>
  <si>
    <t>Chlorohexafluoropropane</t>
  </si>
  <si>
    <t>Faroe Islands</t>
  </si>
  <si>
    <t>FRO</t>
  </si>
  <si>
    <t>Pentachlorofluoropropane</t>
  </si>
  <si>
    <t>Fiji</t>
  </si>
  <si>
    <t>FJI</t>
  </si>
  <si>
    <t>Tetrachlorodifluoropropane</t>
  </si>
  <si>
    <t>Finland</t>
  </si>
  <si>
    <t>FIN</t>
  </si>
  <si>
    <t>Trichlorotrifluoropropane</t>
  </si>
  <si>
    <t>France</t>
  </si>
  <si>
    <t>FRA</t>
  </si>
  <si>
    <t>Dichlorotetrafluoropropane</t>
  </si>
  <si>
    <t>French Guiana</t>
  </si>
  <si>
    <t>GUF</t>
  </si>
  <si>
    <t>Chloropentafluoropropane</t>
  </si>
  <si>
    <t>French Polynesia</t>
  </si>
  <si>
    <t>PYF</t>
  </si>
  <si>
    <t>Tetrachlorofluoropropane</t>
  </si>
  <si>
    <t>French Southern Territories</t>
  </si>
  <si>
    <t>ATF</t>
  </si>
  <si>
    <t>Trichlorodifluoropropane</t>
  </si>
  <si>
    <t>Gabon</t>
  </si>
  <si>
    <t>GAB</t>
  </si>
  <si>
    <t>Dichlorotrifluoropropane</t>
  </si>
  <si>
    <t>Gambia</t>
  </si>
  <si>
    <t>GMB</t>
  </si>
  <si>
    <t>Chlorotetrafluoropropane</t>
  </si>
  <si>
    <t>Georgia</t>
  </si>
  <si>
    <t>GEO</t>
  </si>
  <si>
    <t>Trichlorofluoropropane</t>
  </si>
  <si>
    <t>Germany</t>
  </si>
  <si>
    <t>DEU</t>
  </si>
  <si>
    <t>Dichlorodifluoropropane</t>
  </si>
  <si>
    <t>Ghana</t>
  </si>
  <si>
    <t>GHA</t>
  </si>
  <si>
    <t>Chlorotrifluoropropane</t>
  </si>
  <si>
    <t>Gibraltar</t>
  </si>
  <si>
    <t>GIB</t>
  </si>
  <si>
    <t>Dichlorofluoropropane</t>
  </si>
  <si>
    <t>Greece</t>
  </si>
  <si>
    <t>GRC</t>
  </si>
  <si>
    <t>Chlorodifluoropropane</t>
  </si>
  <si>
    <t>Greenland</t>
  </si>
  <si>
    <t>GRL</t>
  </si>
  <si>
    <t>Chlorofluoropropane</t>
  </si>
  <si>
    <t>Grenada</t>
  </si>
  <si>
    <t>GRD</t>
  </si>
  <si>
    <t>IX</t>
  </si>
  <si>
    <t>Guadeloupe</t>
  </si>
  <si>
    <t>GLP</t>
  </si>
  <si>
    <t>Dibromodifluoromethane</t>
  </si>
  <si>
    <t>N/A</t>
  </si>
  <si>
    <t>Guam</t>
  </si>
  <si>
    <t>GUM</t>
  </si>
  <si>
    <t>Guatemala</t>
  </si>
  <si>
    <t>GTM</t>
  </si>
  <si>
    <t>Guernsey</t>
  </si>
  <si>
    <t>GGY</t>
  </si>
  <si>
    <t>Guinea</t>
  </si>
  <si>
    <t>GIN</t>
  </si>
  <si>
    <t>Guinea-Bissau</t>
  </si>
  <si>
    <t>GNB</t>
  </si>
  <si>
    <t>Guyana</t>
  </si>
  <si>
    <t>GUY</t>
  </si>
  <si>
    <t>Haiti</t>
  </si>
  <si>
    <t>HTI</t>
  </si>
  <si>
    <t>Heard Island and Mcdonald Islands</t>
  </si>
  <si>
    <t>HMD</t>
  </si>
  <si>
    <t>Holy See (Vatican City State)</t>
  </si>
  <si>
    <t>VAT</t>
  </si>
  <si>
    <t>Honduras</t>
  </si>
  <si>
    <t>HND</t>
  </si>
  <si>
    <t>Hungary</t>
  </si>
  <si>
    <t>HUN</t>
  </si>
  <si>
    <t>Iceland</t>
  </si>
  <si>
    <t>ISL</t>
  </si>
  <si>
    <t>India</t>
  </si>
  <si>
    <t>IND</t>
  </si>
  <si>
    <t>Indonesia</t>
  </si>
  <si>
    <t>IDN</t>
  </si>
  <si>
    <t>Iran, Islamic Republic of</t>
  </si>
  <si>
    <t>IRN</t>
  </si>
  <si>
    <t>Iraq</t>
  </si>
  <si>
    <t>IRQ</t>
  </si>
  <si>
    <t>Republic of Ireland</t>
  </si>
  <si>
    <t>IRL</t>
  </si>
  <si>
    <t>Isle of Man</t>
  </si>
  <si>
    <t>IMN</t>
  </si>
  <si>
    <t>Israel</t>
  </si>
  <si>
    <t>ISR</t>
  </si>
  <si>
    <t>Italy</t>
  </si>
  <si>
    <t>ITA</t>
  </si>
  <si>
    <t>Jamaica</t>
  </si>
  <si>
    <t>JAM</t>
  </si>
  <si>
    <t>Japan</t>
  </si>
  <si>
    <t>JPN</t>
  </si>
  <si>
    <t>Jersey</t>
  </si>
  <si>
    <t>JEY</t>
  </si>
  <si>
    <t>Jordan</t>
  </si>
  <si>
    <t>JOR</t>
  </si>
  <si>
    <t>Kazakhstan</t>
  </si>
  <si>
    <t>KAZ</t>
  </si>
  <si>
    <t>Kenya</t>
  </si>
  <si>
    <t>KEN</t>
  </si>
  <si>
    <t>Kiribati</t>
  </si>
  <si>
    <t>KIR</t>
  </si>
  <si>
    <t>Korea, Democratic People's Republic of</t>
  </si>
  <si>
    <t>PRK</t>
  </si>
  <si>
    <t>Korea, Republic of</t>
  </si>
  <si>
    <t>KOR</t>
  </si>
  <si>
    <t>Kuwait</t>
  </si>
  <si>
    <t>KWT</t>
  </si>
  <si>
    <t>Kyrgyzstan</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</si>
  <si>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</si>
  <si>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</si>
  <si>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</si>
  <si>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</si>
  <si>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</si>
  <si>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</si>
  <si>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</si>
  <si>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</si>
  <si>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</si>
  <si>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</si>
  <si>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</si>
  <si>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</si>
  <si>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</si>
  <si>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</si>
  <si>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</si>
  <si>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</si>
  <si>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</si>
  <si>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</si>
  <si>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</si>
  <si>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Macedonia, Republic of</t>
  </si>
  <si>
    <t>MKD</t>
  </si>
  <si>
    <t>Madagascar</t>
  </si>
  <si>
    <t>MDG</t>
  </si>
  <si>
    <t>Malawi</t>
  </si>
  <si>
    <t>MWI</t>
  </si>
  <si>
    <t>Malaysia</t>
  </si>
  <si>
    <t>MYS</t>
  </si>
  <si>
    <t>Maldives</t>
  </si>
  <si>
    <t>MDV</t>
  </si>
  <si>
    <t>Mali</t>
  </si>
  <si>
    <t>MLI</t>
  </si>
  <si>
    <t>Malta</t>
  </si>
  <si>
    <t>MLT</t>
  </si>
  <si>
    <t>Marshall Islands</t>
  </si>
  <si>
    <t>MHL</t>
  </si>
  <si>
    <t>Martinique</t>
  </si>
  <si>
    <t>MTQ</t>
  </si>
  <si>
    <t>Mauritania</t>
  </si>
  <si>
    <t>MRT</t>
  </si>
  <si>
    <t>Mauritius</t>
  </si>
  <si>
    <t>MUS</t>
  </si>
  <si>
    <t>Mayotte</t>
  </si>
  <si>
    <t>MYT</t>
  </si>
  <si>
    <t>Mexico</t>
  </si>
  <si>
    <t>MEX</t>
  </si>
  <si>
    <t>Micronesia, Federated States of</t>
  </si>
  <si>
    <t>FSM</t>
  </si>
  <si>
    <t>Moldova</t>
  </si>
  <si>
    <t>MDA</t>
  </si>
  <si>
    <t>Monaco</t>
  </si>
  <si>
    <t>MCO</t>
  </si>
  <si>
    <t>Mongolia</t>
  </si>
  <si>
    <t>MNG</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</si>
  <si>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</si>
  <si>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</si>
  <si>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</si>
  <si>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</si>
  <si>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</si>
  <si>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</si>
  <si>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</si>
  <si>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</si>
  <si>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</si>
  <si>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</si>
  <si>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</si>
  <si>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</si>
  <si>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</si>
  <si>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</si>
  <si>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</si>
  <si>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</si>
  <si>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</si>
  <si>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</si>
  <si>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</si>
  <si>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</si>
  <si>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New Caledonia</t>
  </si>
  <si>
    <t>NCL</t>
  </si>
  <si>
    <t>New Zealand</t>
  </si>
  <si>
    <t>NZL</t>
  </si>
  <si>
    <t>Nicaragua</t>
  </si>
  <si>
    <t>NIC</t>
  </si>
  <si>
    <t>Niger</t>
  </si>
  <si>
    <t>NER</t>
  </si>
  <si>
    <t>Nigeria</t>
  </si>
  <si>
    <t>NGA</t>
  </si>
  <si>
    <t>Niue</t>
  </si>
  <si>
    <t>NIU</t>
  </si>
  <si>
    <t>Norfolk Island</t>
  </si>
  <si>
    <t>NFK</t>
  </si>
  <si>
    <t>Northern Ireland</t>
  </si>
  <si>
    <t>NIR</t>
  </si>
  <si>
    <t>Northern Mariana Islands</t>
  </si>
  <si>
    <t>MNP</t>
  </si>
  <si>
    <t>Norway</t>
  </si>
  <si>
    <t>NOR</t>
  </si>
  <si>
    <t>Oman</t>
  </si>
  <si>
    <t>OMN</t>
  </si>
  <si>
    <t>Pakistan</t>
  </si>
  <si>
    <t>PAK</t>
  </si>
  <si>
    <t>Palau</t>
  </si>
  <si>
    <t>PLW</t>
  </si>
  <si>
    <t>Palestinian Territory, Occupied</t>
  </si>
  <si>
    <t>PSE</t>
  </si>
  <si>
    <t>Panama</t>
  </si>
  <si>
    <t>PAN</t>
  </si>
  <si>
    <t>Papua New Guinea</t>
  </si>
  <si>
    <t>PNG</t>
  </si>
  <si>
    <t>Paraguay</t>
  </si>
  <si>
    <t>PRY</t>
  </si>
  <si>
    <t>Peru</t>
  </si>
  <si>
    <t>PER</t>
  </si>
  <si>
    <t>Philippines</t>
  </si>
  <si>
    <t>PHL</t>
  </si>
  <si>
    <t>Pitcairn</t>
  </si>
  <si>
    <t>PCN</t>
  </si>
  <si>
    <t>Poland</t>
  </si>
  <si>
    <t>POL</t>
  </si>
  <si>
    <t>Portugal</t>
  </si>
  <si>
    <t>PRT</t>
  </si>
  <si>
    <t>Puerto Rico</t>
  </si>
  <si>
    <t>PRI</t>
  </si>
  <si>
    <t>Qatar</t>
  </si>
  <si>
    <t>QAT</t>
  </si>
  <si>
    <t>Réunion</t>
  </si>
  <si>
    <t>REU</t>
  </si>
  <si>
    <t>Romania</t>
  </si>
  <si>
    <t>ROU</t>
  </si>
  <si>
    <t>Russian Federation</t>
  </si>
  <si>
    <t>RUS</t>
  </si>
  <si>
    <t>Rwanda</t>
  </si>
  <si>
    <t>RWA</t>
  </si>
  <si>
    <t>Saint-Barthélemy</t>
  </si>
  <si>
    <t>BLM</t>
  </si>
  <si>
    <t>Saint Helena</t>
  </si>
  <si>
    <t>SHN</t>
  </si>
  <si>
    <t>Saint Kitts and Nevis</t>
  </si>
  <si>
    <t>KNA</t>
  </si>
  <si>
    <t>Saint Lucia</t>
  </si>
  <si>
    <t>LCA</t>
  </si>
  <si>
    <t>Saint-Martin (French part)</t>
  </si>
  <si>
    <t>MAF</t>
  </si>
  <si>
    <t>Saint Pierre and Miquelon</t>
  </si>
  <si>
    <t>SPM</t>
  </si>
  <si>
    <t>Saint Vincent and Grenadines</t>
  </si>
  <si>
    <t>VCT</t>
  </si>
  <si>
    <t>Samoa</t>
  </si>
  <si>
    <t>WSM</t>
  </si>
  <si>
    <t>San Marino</t>
  </si>
  <si>
    <t>SMR</t>
  </si>
  <si>
    <t>Sao Tome and Principe</t>
  </si>
  <si>
    <t>STP</t>
  </si>
  <si>
    <t>Saudi Arabia</t>
  </si>
  <si>
    <t>SAU</t>
  </si>
  <si>
    <t>Scotland</t>
  </si>
  <si>
    <t>SCT</t>
  </si>
  <si>
    <t>Senegal</t>
  </si>
  <si>
    <t>SEN</t>
  </si>
  <si>
    <t>Serbia</t>
  </si>
  <si>
    <t>SRB</t>
  </si>
  <si>
    <t>Seychelles</t>
  </si>
  <si>
    <t>SYC</t>
  </si>
  <si>
    <t>Sierra Leone</t>
  </si>
  <si>
    <t>SLE</t>
  </si>
  <si>
    <t>Singapore</t>
  </si>
  <si>
    <t>SGP</t>
  </si>
  <si>
    <t>Sint Maarten (Dutch part)</t>
  </si>
  <si>
    <t>SXM</t>
  </si>
  <si>
    <t>Slovakia</t>
  </si>
  <si>
    <t>SVK</t>
  </si>
  <si>
    <t>Slovenia</t>
  </si>
  <si>
    <t>SVN</t>
  </si>
  <si>
    <t>Solomon Islands</t>
  </si>
  <si>
    <t>SLB</t>
  </si>
  <si>
    <t>Somalia</t>
  </si>
  <si>
    <t>SOM</t>
  </si>
  <si>
    <t>South Africa</t>
  </si>
  <si>
    <t>ZAF</t>
  </si>
  <si>
    <t>South Georgia and the South Sandwich Islands</t>
  </si>
  <si>
    <t>SGS</t>
  </si>
  <si>
    <t>South Sudan</t>
  </si>
  <si>
    <t>SSD</t>
  </si>
  <si>
    <t>Spain</t>
  </si>
  <si>
    <t>ESP</t>
  </si>
  <si>
    <t>Sri Lanka</t>
  </si>
  <si>
    <t>LKA</t>
  </si>
  <si>
    <t>Sudan</t>
  </si>
  <si>
    <t>SDN</t>
  </si>
  <si>
    <t>Suriname *</t>
  </si>
  <si>
    <t>SUR</t>
  </si>
  <si>
    <t>Svalbard and Jan Mayen Islands</t>
  </si>
  <si>
    <t>SJM</t>
  </si>
  <si>
    <t>Swaziland</t>
  </si>
  <si>
    <t>SWZ</t>
  </si>
  <si>
    <t>Sweden</t>
  </si>
  <si>
    <t>SWE</t>
  </si>
  <si>
    <t>Switzerland</t>
  </si>
  <si>
    <t>CHE</t>
  </si>
  <si>
    <t>Syrian Arab Republic (Syria)</t>
  </si>
  <si>
    <t>SYR</t>
  </si>
  <si>
    <t>Taiwan</t>
  </si>
  <si>
    <t>TWN</t>
  </si>
  <si>
    <t>Tajikistan</t>
  </si>
  <si>
    <t>TJK</t>
  </si>
  <si>
    <t>Tanzania *, United Republic of</t>
  </si>
  <si>
    <t>TZA</t>
  </si>
  <si>
    <t>Thailand</t>
  </si>
  <si>
    <t>THA</t>
  </si>
  <si>
    <t>Timor-Leste</t>
  </si>
  <si>
    <t>TLS</t>
  </si>
  <si>
    <t>Togo</t>
  </si>
  <si>
    <t>TGO</t>
  </si>
  <si>
    <t>Tokelau</t>
  </si>
  <si>
    <t>TKL</t>
  </si>
  <si>
    <t>Tonga</t>
  </si>
  <si>
    <t>TON</t>
  </si>
  <si>
    <t>Trinidad and Tobago</t>
  </si>
  <si>
    <t>TTO</t>
  </si>
  <si>
    <t>Tunisia</t>
  </si>
  <si>
    <t>TUN</t>
  </si>
  <si>
    <t>Turkey</t>
  </si>
  <si>
    <t>TUR</t>
  </si>
  <si>
    <t>Turkmenistan</t>
  </si>
  <si>
    <t>TKM</t>
  </si>
  <si>
    <t>Turks and Caicos Islands</t>
  </si>
  <si>
    <t>TCA</t>
  </si>
  <si>
    <t>Tuvalu</t>
  </si>
  <si>
    <t>TUV</t>
  </si>
  <si>
    <t>Uganda</t>
  </si>
  <si>
    <t>UGA</t>
  </si>
  <si>
    <t>Ukraine</t>
  </si>
  <si>
    <t>UKR</t>
  </si>
  <si>
    <t>United Arab Emirates</t>
  </si>
  <si>
    <t>ARE</t>
  </si>
  <si>
    <t>United States of America</t>
  </si>
  <si>
    <t>USA</t>
  </si>
  <si>
    <t>United States Minor Outlying Islands</t>
  </si>
  <si>
    <t>UMI</t>
  </si>
  <si>
    <t>Uruguay</t>
  </si>
  <si>
    <t>URY</t>
  </si>
  <si>
    <t>Uzbekistan</t>
  </si>
  <si>
    <t>UZB</t>
  </si>
  <si>
    <t>Vanuatu</t>
  </si>
  <si>
    <t>VUT</t>
  </si>
  <si>
    <t>Venezuela (Bolivarian Republic of)</t>
  </si>
  <si>
    <t>VEN</t>
  </si>
  <si>
    <t>Viet Nam</t>
  </si>
  <si>
    <t>VNM</t>
  </si>
  <si>
    <t>Virgin Islands, US</t>
  </si>
  <si>
    <t>VIR</t>
  </si>
  <si>
    <t>Wales</t>
  </si>
  <si>
    <t>WLS</t>
  </si>
  <si>
    <t>Wallis and Futuna Islands</t>
  </si>
  <si>
    <t>WLF</t>
  </si>
  <si>
    <t>Western Sahara</t>
  </si>
  <si>
    <t>ESH</t>
  </si>
  <si>
    <t>Yemen</t>
  </si>
  <si>
    <t>YEM</t>
  </si>
  <si>
    <t>Zambia</t>
  </si>
  <si>
    <t>ZMB</t>
  </si>
  <si>
    <t>Zimbabwe</t>
  </si>
  <si>
    <t>ZWE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</si>
</sst>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00\ 000000"/>
    <numFmt numFmtId="166" formatCode="0.000"/>
  </numFmts>
  <fonts count="36">
    <font>
      <sz val="11"/>
      <color theme="1"/>
      <name val="Calibri"/>
      <family val="2"/>
      <scheme val="minor"/>
    </font>
    <font>
      <sz val="11"/>
      <color indexed="8"/>
      <name val="Calibri"/>
      <family val="2"/>
    </font>
    <font>
      <sz val="11"/>
      <name val="Calibri"/>
      <family val="2"/>
    </font>
    <font>
      <b/>
      <sz val="12"/>
      <name val="Arial"/>
      <family val="2"/>
    </font>
    <font>
      <u/>
      <sz val="10"/>
      <color indexed="30"/>
      <name val="Arial"/>
      <family val="2"/>
    </font>
    <font>
      <sz val="11"/>
      <color indexed="63"/>
      <name val="Calibri"/>
      <family val="2"/>
    </font>
    <font>
      <vertAlign val="subscript"/>
      <sz val="11"/>
      <color indexed="63"/>
      <name val="Calibri"/>
      <family val="2"/>
    </font>
    <font>
      <vertAlign val="subscript"/>
      <sz val="11"/>
      <name val="Calibri"/>
      <family val="2"/>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36"/>
      <color theme="0"/>
      <name val="Arial"/>
      <family val="2"/>
    </font>
    <font>
      <b/>
      <sz val="36"/>
      <color theme="0"/>
      <name val="Arial"/>
      <family val="2"/>
    </font>
    <font>
      <sz val="36"/>
      <color theme="1"/>
      <name val="Arial"/>
      <family val="2"/>
    </font>
    <font>
      <b/>
      <sz val="24"/>
      <color theme="1"/>
      <name val="Arial"/>
      <family val="2"/>
    </font>
    <font>
      <b/>
      <sz val="14"/>
      <color theme="1"/>
      <name val="Arial"/>
      <family val="2"/>
    </font>
    <font>
      <b/>
      <sz val="19"/>
      <color theme="1"/>
      <name val="Arial"/>
      <family val="2"/>
    </font>
    <font>
      <sz val="11"/>
      <color theme="1"/>
      <name val="Arial"/>
      <family val="2"/>
    </font>
    <font>
      <sz val="14"/>
      <color rgb="FF6E777A"/>
      <name val="Arial"/>
      <family val="2"/>
    </font>
    <font>
      <sz val="16"/>
      <color theme="1"/>
      <name val="Arial"/>
      <family val="2"/>
    </font>
    <font>
      <u/>
      <sz val="16"/>
      <color theme="10"/>
      <name val="Arial"/>
      <family val="2"/>
    </font>
    <font>
      <b/>
      <sz val="24"/>
      <color rgb="FFFF0000"/>
      <name val="Arial"/>
      <family val="2"/>
    </font>
    <font>
      <sz val="11"/>
      <color rgb="FF000000"/>
      <name val="Calibri"/>
      <family val="2"/>
      <scheme val="minor"/>
    </font>
    <font>
      <b/>
      <sz val="11"/>
      <color rgb="FFFF0000"/>
      <name val="Calibri"/>
      <family val="2"/>
      <scheme val="minor"/>
    </font>
    <font>
      <sz val="11"/>
      <name val="Calibri"/>
      <family val="2"/>
      <scheme val="minor"/>
    </font>
    <font>
      <sz val="36"/>
      <color rgb="FFFF0000"/>
      <name val="Arial"/>
      <family val="2"/>
    </font>
    <font>
      <b/>
      <sz val="12"/>
      <color theme="1"/>
      <name val="Arial"/>
      <family val="2"/>
    </font>
    <font>
      <sz val="10"/>
      <color theme="1"/>
      <name val="Arial"/>
      <family val="2"/>
    </font>
    <font>
      <b/>
      <sz val="10"/>
      <color theme="1"/>
      <name val="Arial"/>
      <family val="2"/>
    </font>
    <font>
      <sz val="10"/>
      <color theme="1"/>
      <name val="Calibri"/>
      <family val="2"/>
      <scheme val="minor"/>
    </font>
    <font>
      <b/>
      <sz val="18"/>
      <color theme="0"/>
      <name val="Arial"/>
      <family val="2"/>
    </font>
    <font>
      <b/>
      <sz val="10"/>
      <color rgb="FF000000"/>
      <name val="Arial"/>
      <family val="2"/>
    </font>
    <font>
      <u/>
      <sz val="10"/>
      <color theme="10"/>
      <name val="Arial"/>
      <family val="2"/>
    </font>
    <font>
      <b/>
      <sz val="10"/>
      <color rgb="FFFF0000"/>
      <name val="Arial"/>
      <family val="2"/>
    </font>
    <font>
      <sz val="19"/>
      <color theme="1"/>
      <name val="Arial"/>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5EA5"/>
        <bgColor indexed="64"/>
      </patternFill>
    </fill>
    <fill>
      <patternFill patternType="solid">
        <fgColor rgb="FFA1ACB2"/>
        <bgColor indexed="64"/>
      </patternFill>
    </fill>
    <fill>
      <patternFill patternType="solid">
        <fgColor theme="0" tint="-0.49998474074526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92D050"/>
        <bgColor indexed="64"/>
      </patternFill>
    </fill>
    <fill>
      <patternFill patternType="solid">
        <fgColor rgb="FFFFFFFF"/>
        <bgColor rgb="FF000000"/>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rgb="FF92D050"/>
      </left>
      <right style="medium">
        <color rgb="FF92D050"/>
      </right>
      <top style="medium">
        <color rgb="FF92D050"/>
      </top>
      <bottom style="thin">
        <color rgb="FF92D050"/>
      </bottom>
      <diagonal/>
    </border>
    <border>
      <left style="medium">
        <color rgb="FF92D050"/>
      </left>
      <right style="medium">
        <color rgb="FF92D050"/>
      </right>
      <top/>
      <bottom/>
      <diagonal/>
    </border>
    <border>
      <left style="medium">
        <color rgb="FF92D050"/>
      </left>
      <right style="medium">
        <color rgb="FF92D050"/>
      </right>
      <top style="thin">
        <color theme="4" tint="0.39997558519241921"/>
      </top>
      <bottom style="thin">
        <color rgb="FF92D050"/>
      </bottom>
      <diagonal/>
    </border>
    <border>
      <left style="medium">
        <color rgb="FF92D050"/>
      </left>
      <right style="medium">
        <color rgb="FF92D050"/>
      </right>
      <top/>
      <bottom style="thin">
        <color rgb="FF92D050"/>
      </bottom>
      <diagonal/>
    </border>
    <border>
      <left style="medium">
        <color rgb="FF92D050"/>
      </left>
      <right style="medium">
        <color rgb="FF92D050"/>
      </right>
      <top style="thin">
        <color theme="4" tint="0.39997558519241921"/>
      </top>
      <bottom/>
      <diagonal/>
    </border>
    <border>
      <left style="medium">
        <color rgb="FF92D050"/>
      </left>
      <right style="medium">
        <color rgb="FF92D050"/>
      </right>
      <top style="thin">
        <color theme="4" tint="0.39997558519241921"/>
      </top>
      <bottom style="thin">
        <color theme="4" tint="0.39997558519241921"/>
      </bottom>
      <diagonal/>
    </border>
    <border>
      <left style="medium">
        <color rgb="FF92D050"/>
      </left>
      <right style="medium">
        <color rgb="FF92D050"/>
      </right>
      <top/>
      <bottom style="thin">
        <color theme="4" tint="0.39997558519241921"/>
      </bottom>
      <diagonal/>
    </border>
    <border>
      <left style="medium">
        <color rgb="FF92D050"/>
      </left>
      <right style="medium">
        <color rgb="FF92D050"/>
      </right>
      <top/>
      <bottom style="medium">
        <color rgb="FF92D050"/>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style="thin">
        <color theme="4" tint="0.39997558519241921"/>
      </bottom>
      <diagonal/>
    </border>
    <border>
      <left style="medium">
        <color rgb="FF92D050"/>
      </left>
      <right/>
      <top style="medium">
        <color rgb="FF92D050"/>
      </top>
      <bottom style="thin">
        <color theme="4" tint="0.39997558519241921"/>
      </bottom>
      <diagonal/>
    </border>
    <border>
      <left style="medium">
        <color rgb="FF92D050"/>
      </left>
      <right/>
      <top/>
      <bottom/>
      <diagonal/>
    </border>
    <border>
      <left style="medium">
        <color rgb="FF92D050"/>
      </left>
      <right/>
      <top/>
      <bottom style="medium">
        <color rgb="FF92D050"/>
      </bottom>
      <diagonal/>
    </border>
    <border>
      <left style="medium">
        <color rgb="FF92D050"/>
      </left>
      <right style="medium">
        <color rgb="FF92D050"/>
      </right>
      <top style="medium">
        <color rgb="FF92D050"/>
      </top>
      <bottom/>
      <diagonal/>
    </border>
    <border>
      <left style="medium">
        <color rgb="FF92D050"/>
      </left>
      <right/>
      <top style="medium">
        <color rgb="FF92D050"/>
      </top>
      <bottom/>
      <diagonal/>
    </border>
    <border>
      <left style="medium">
        <color rgb="FF92D050"/>
      </left>
      <right/>
      <top style="thin">
        <color theme="4" tint="0.39997558519241921"/>
      </top>
      <bottom/>
      <diagonal/>
    </border>
    <border>
      <left style="medium">
        <color rgb="FF92D050"/>
      </left>
      <right/>
      <top style="thin">
        <color theme="4" tint="0.39997558519241921"/>
      </top>
      <bottom style="thin">
        <color theme="4" tint="0.39997558519241921"/>
      </bottom>
      <diagonal/>
    </border>
    <border>
      <left style="medium">
        <color rgb="FF92D050"/>
      </left>
      <right style="medium">
        <color rgb="FF92D050"/>
      </right>
      <top style="medium">
        <color rgb="FF92D050"/>
      </top>
      <bottom style="medium">
        <color rgb="FF92D050"/>
      </bottom>
      <diagonal/>
    </border>
  </borders>
  <cellStyleXfs count="2">
    <xf numFmtId="0" fontId="0" fillId="0" borderId="0"/>
    <xf numFmtId="0" fontId="9" fillId="0" borderId="0" applyNumberFormat="0" applyFill="0" applyBorder="0" applyAlignment="0" applyProtection="0"/>
  </cellStyleXfs>
  <cellXfs count="166">
    <xf numFmtId="0" fontId="0" fillId="0" borderId="0" xfId="0"/>
    <xf numFmtId="0" fontId="12"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horizontal="center" vertical="center"/>
    </xf>
    <xf numFmtId="0" fontId="14" fillId="3" borderId="0" xfId="0" applyFont="1" applyFill="1" applyAlignment="1">
      <alignment vertical="center"/>
    </xf>
    <xf numFmtId="0" fontId="12" fillId="3" borderId="0" xfId="0" applyFont="1" applyFill="1" applyAlignment="1">
      <alignment vertical="center"/>
    </xf>
    <xf numFmtId="0" fontId="13" fillId="4" borderId="0" xfId="0" applyFont="1" applyFill="1" applyAlignment="1">
      <alignment vertical="center"/>
    </xf>
    <xf numFmtId="0" fontId="12" fillId="4" borderId="0" xfId="0" applyFont="1" applyFill="1" applyAlignment="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7" fillId="3" borderId="0" xfId="0" applyFont="1" applyFill="1" applyAlignment="1">
      <alignment vertical="center"/>
    </xf>
    <xf numFmtId="0" fontId="17" fillId="3" borderId="0" xfId="0" applyFont="1" applyFill="1" applyAlignment="1">
      <alignment vertical="top"/>
    </xf>
    <xf numFmtId="0" fontId="18" fillId="5" borderId="0" xfId="0" applyFont="1" applyFill="1"/>
    <xf numFmtId="0" fontId="18" fillId="5" borderId="0" xfId="0" applyFont="1" applyFill="1" applyAlignment="1">
      <alignment horizontal="center" vertical="center"/>
    </xf>
    <xf numFmtId="0" fontId="18" fillId="6" borderId="0" xfId="0" applyFont="1" applyFill="1"/>
    <xf numFmtId="0" fontId="19" fillId="5" borderId="0" xfId="0" applyFont="1" applyFill="1"/>
    <xf numFmtId="0" fontId="19" fillId="5" borderId="0" xfId="0" applyFont="1" applyFill="1" applyAlignment="1">
      <alignment vertical="center"/>
    </xf>
    <xf numFmtId="0" fontId="19" fillId="5" borderId="0" xfId="0" applyFont="1" applyFill="1" applyAlignment="1">
      <alignment horizontal="right" vertical="center"/>
    </xf>
    <xf numFmtId="0" fontId="0" fillId="6" borderId="0" xfId="0" applyFill="1"/>
    <xf numFmtId="0" fontId="0" fillId="3" borderId="0" xfId="0" applyFill="1"/>
    <xf numFmtId="0" fontId="18" fillId="3" borderId="0" xfId="0" applyFont="1" applyFill="1" applyAlignment="1">
      <alignment vertical="center"/>
    </xf>
    <xf numFmtId="0" fontId="20" fillId="3" borderId="0" xfId="0" applyFont="1" applyFill="1"/>
    <xf numFmtId="0" fontId="20" fillId="3" borderId="0" xfId="0" applyFont="1" applyFill="1" applyAlignment="1" applyProtection="1">
      <alignment horizontal="left" vertical="center" indent="1"/>
      <protection locked="0"/>
    </xf>
    <xf numFmtId="0" fontId="21" fillId="0" borderId="0" xfId="1" applyFont="1"/>
    <xf numFmtId="0" fontId="21" fillId="3" borderId="0" xfId="1" applyFont="1" applyFill="1"/>
    <xf numFmtId="0" fontId="21" fillId="3" borderId="0" xfId="1" applyFont="1" applyFill="1" applyAlignment="1">
      <alignment horizontal="center" vertical="center"/>
    </xf>
    <xf numFmtId="0" fontId="17" fillId="6" borderId="0" xfId="0" applyFont="1" applyFill="1" applyAlignment="1">
      <alignment vertical="center"/>
    </xf>
    <xf numFmtId="0" fontId="17" fillId="6" borderId="0" xfId="0" applyFont="1" applyFill="1" applyAlignment="1">
      <alignment vertical="top"/>
    </xf>
    <xf numFmtId="0" fontId="20" fillId="6" borderId="0" xfId="0" applyFont="1" applyFill="1" applyAlignment="1" applyProtection="1">
      <alignment horizontal="left" vertical="center" indent="1"/>
      <protection locked="0"/>
    </xf>
    <xf numFmtId="0" fontId="22" fillId="3" borderId="0" xfId="0" applyFont="1" applyFill="1" applyAlignment="1">
      <alignment horizontal="center" vertical="center"/>
    </xf>
    <xf numFmtId="0" fontId="18" fillId="3" borderId="0" xfId="0" applyFont="1" applyFill="1"/>
    <xf numFmtId="0" fontId="21" fillId="3" borderId="0" xfId="1" applyFont="1" applyFill="1" applyAlignment="1">
      <alignment vertical="center"/>
    </xf>
    <xf numFmtId="0" fontId="0" fillId="3" borderId="0" xfId="0" applyFill="1" applyAlignment="1">
      <alignment vertical="center"/>
    </xf>
    <xf numFmtId="0" fontId="0" fillId="0" borderId="0" xfId="0" applyAlignment="1">
      <alignment vertical="center"/>
    </xf>
    <xf numFmtId="0" fontId="20" fillId="3" borderId="0" xfId="0" applyFont="1" applyFill="1" applyAlignment="1" applyProtection="1">
      <alignment horizontal="left" vertical="center" wrapText="1"/>
      <protection locked="0"/>
    </xf>
    <xf numFmtId="0" fontId="20" fillId="3" borderId="0" xfId="0" applyFont="1" applyFill="1" applyAlignment="1" applyProtection="1">
      <alignment horizontal="left" vertical="center"/>
      <protection locked="0"/>
    </xf>
    <xf numFmtId="0" fontId="20" fillId="3" borderId="0" xfId="0" applyFont="1" applyFill="1" applyAlignment="1" applyProtection="1">
      <alignment vertical="center"/>
      <protection locked="0"/>
    </xf>
    <xf numFmtId="0" fontId="12" fillId="6" borderId="0" xfId="0" applyFont="1" applyFill="1" applyAlignment="1">
      <alignment horizontal="center" vertical="center"/>
    </xf>
    <xf numFmtId="0" fontId="22" fillId="6" borderId="0" xfId="0" applyFont="1" applyFill="1" applyAlignment="1">
      <alignment horizontal="center" vertical="center"/>
    </xf>
    <xf numFmtId="0" fontId="16" fillId="6" borderId="0" xfId="0" applyFont="1" applyFill="1" applyAlignment="1">
      <alignment horizontal="center" vertical="center"/>
    </xf>
    <xf numFmtId="0" fontId="21" fillId="6" borderId="0" xfId="1" applyFont="1" applyFill="1"/>
    <xf numFmtId="0" fontId="23" fillId="0" borderId="0" xfId="0" applyFont="1"/>
    <xf numFmtId="0" fontId="11" fillId="3" borderId="0" xfId="0" applyFont="1" applyFill="1"/>
    <xf numFmtId="0" fontId="20" fillId="3" borderId="0" xfId="0" applyFont="1" applyFill="1" applyAlignment="1" applyProtection="1">
      <alignment horizontal="left" vertical="center" wrapText="1" indent="1"/>
      <protection locked="0"/>
    </xf>
    <xf numFmtId="0" fontId="10" fillId="0" borderId="0" xfId="0" applyFont="1"/>
    <xf numFmtId="0" fontId="0" fillId="7" borderId="4" xfId="0" applyFill="1" applyBorder="1"/>
    <xf numFmtId="0" fontId="0" fillId="0" borderId="4" xfId="0" applyBorder="1"/>
    <xf numFmtId="0" fontId="8" fillId="8" borderId="0" xfId="0" applyFont="1" applyFill="1"/>
    <xf numFmtId="0" fontId="8" fillId="8" borderId="5" xfId="0" applyFont="1" applyFill="1" applyBorder="1"/>
    <xf numFmtId="0" fontId="0" fillId="0" borderId="5" xfId="0" applyBorder="1"/>
    <xf numFmtId="0" fontId="0" fillId="0" borderId="6" xfId="0" applyBorder="1"/>
    <xf numFmtId="0" fontId="21" fillId="0" borderId="0" xfId="1" applyFont="1" applyBorder="1"/>
    <xf numFmtId="0" fontId="24" fillId="0" borderId="0" xfId="0" applyFont="1"/>
    <xf numFmtId="0" fontId="8" fillId="9" borderId="7" xfId="0" applyFont="1" applyFill="1" applyBorder="1"/>
    <xf numFmtId="0" fontId="25" fillId="0" borderId="7" xfId="0" applyFont="1" applyBorder="1"/>
    <xf numFmtId="0" fontId="8" fillId="0" borderId="0" xfId="0" applyFont="1"/>
    <xf numFmtId="0" fontId="8" fillId="8" borderId="8" xfId="0" applyFont="1" applyFill="1" applyBorder="1"/>
    <xf numFmtId="0" fontId="10" fillId="0" borderId="0" xfId="0" applyFont="1" applyAlignment="1">
      <alignment horizontal="left"/>
    </xf>
    <xf numFmtId="0" fontId="10" fillId="0" borderId="7" xfId="0" applyFont="1" applyBorder="1"/>
    <xf numFmtId="0" fontId="10" fillId="7" borderId="4" xfId="0" applyFont="1" applyFill="1" applyBorder="1"/>
    <xf numFmtId="0" fontId="10" fillId="0" borderId="8" xfId="0" applyFont="1" applyBorder="1"/>
    <xf numFmtId="0" fontId="10" fillId="0" borderId="0" xfId="0" quotePrefix="1" applyFont="1" applyAlignment="1">
      <alignment horizontal="left"/>
    </xf>
    <xf numFmtId="0" fontId="25" fillId="0" borderId="0" xfId="0" applyFont="1"/>
    <xf numFmtId="0" fontId="23" fillId="0" borderId="0" xfId="0" applyFont="1" applyAlignment="1">
      <alignment vertical="center"/>
    </xf>
    <xf numFmtId="0" fontId="24" fillId="0" borderId="9" xfId="0" applyFont="1" applyBorder="1"/>
    <xf numFmtId="0" fontId="0" fillId="0" borderId="8" xfId="0" applyBorder="1"/>
    <xf numFmtId="0" fontId="0" fillId="0" borderId="0" xfId="0" applyAlignment="1">
      <alignment horizontal="left" vertical="center"/>
    </xf>
    <xf numFmtId="0" fontId="0" fillId="0" borderId="0" xfId="0" applyAlignment="1">
      <alignment horizontal="left" vertical="center" wrapText="1"/>
    </xf>
    <xf numFmtId="0" fontId="0" fillId="0" borderId="10" xfId="0" applyBorder="1"/>
    <xf numFmtId="0" fontId="10" fillId="0" borderId="10" xfId="0" applyFont="1" applyBorder="1"/>
    <xf numFmtId="0" fontId="23" fillId="0" borderId="0" xfId="0" applyFont="1" applyAlignment="1">
      <alignment horizontal="left" vertical="center"/>
    </xf>
    <xf numFmtId="0" fontId="23" fillId="0" borderId="0" xfId="0" applyFont="1" applyAlignment="1">
      <alignment horizontal="left" vertical="center" wrapText="1"/>
    </xf>
    <xf numFmtId="0" fontId="26" fillId="2" borderId="0" xfId="0" applyFont="1" applyFill="1" applyAlignment="1">
      <alignment vertical="center"/>
    </xf>
    <xf numFmtId="0" fontId="0" fillId="0" borderId="0" xfId="0" quotePrefix="1"/>
    <xf numFmtId="0" fontId="22" fillId="0" borderId="0" xfId="0" applyFont="1" applyAlignment="1">
      <alignment horizontal="center" vertical="center"/>
    </xf>
    <xf numFmtId="0" fontId="16" fillId="0" borderId="0" xfId="0" applyFont="1" applyAlignment="1">
      <alignment horizontal="center" vertical="center"/>
    </xf>
    <xf numFmtId="0" fontId="18" fillId="0" borderId="0" xfId="0" applyFont="1"/>
    <xf numFmtId="0" fontId="20" fillId="0" borderId="0" xfId="0" applyFont="1" applyAlignment="1" applyProtection="1">
      <alignment horizontal="left" vertical="center" indent="1"/>
      <protection locked="0"/>
    </xf>
    <xf numFmtId="0" fontId="18" fillId="0" borderId="0" xfId="0" applyFont="1" applyAlignment="1">
      <alignment horizontal="center" vertical="center"/>
    </xf>
    <xf numFmtId="0" fontId="19" fillId="0" borderId="0" xfId="0" applyFont="1" applyAlignment="1">
      <alignment horizontal="right" vertical="center"/>
    </xf>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6" xfId="0" applyFont="1" applyBorder="1"/>
    <xf numFmtId="0" fontId="10" fillId="0" borderId="17" xfId="0" applyFont="1" applyBorder="1"/>
    <xf numFmtId="0" fontId="0" fillId="0" borderId="12" xfId="0" applyBorder="1"/>
    <xf numFmtId="0" fontId="0" fillId="0" borderId="18" xfId="0" applyBorder="1"/>
    <xf numFmtId="0" fontId="10" fillId="0" borderId="19" xfId="0" applyFont="1" applyBorder="1"/>
    <xf numFmtId="0" fontId="10" fillId="0" borderId="4" xfId="0" applyFont="1"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15" xfId="0" applyBorder="1"/>
    <xf numFmtId="0" fontId="0" fillId="0" borderId="16" xfId="0" applyBorder="1"/>
    <xf numFmtId="0" fontId="0" fillId="0" borderId="25" xfId="0" applyBorder="1"/>
    <xf numFmtId="0" fontId="0" fillId="0" borderId="26" xfId="0" applyBorder="1"/>
    <xf numFmtId="0" fontId="0" fillId="0" borderId="27" xfId="0" applyBorder="1"/>
    <xf numFmtId="14" fontId="0" fillId="0" borderId="28" xfId="0" applyNumberFormat="1" applyBorder="1"/>
    <xf numFmtId="0" fontId="10" fillId="0" borderId="28" xfId="0" applyFont="1" applyBorder="1" applyAlignment="1">
      <alignment horizontal="center"/>
    </xf>
    <xf numFmtId="0" fontId="27" fillId="3" borderId="0" xfId="0" applyFont="1" applyFill="1" applyAlignment="1">
      <alignment vertical="center"/>
    </xf>
    <xf numFmtId="0" fontId="28" fillId="3" borderId="0" xfId="0" applyFont="1" applyFill="1" applyAlignment="1">
      <alignment vertical="center"/>
    </xf>
    <xf numFmtId="0" fontId="29" fillId="3" borderId="0" xfId="0" applyFont="1" applyFill="1" applyAlignment="1">
      <alignment vertical="center"/>
    </xf>
    <xf numFmtId="0" fontId="28" fillId="3" borderId="0" xfId="0" applyFont="1" applyFill="1" applyAlignment="1" applyProtection="1">
      <alignment vertical="center"/>
      <protection locked="0"/>
    </xf>
    <xf numFmtId="0" fontId="28" fillId="3" borderId="0" xfId="0" applyFont="1" applyFill="1"/>
    <xf numFmtId="0" fontId="9" fillId="3" borderId="0" xfId="1" applyFill="1" applyAlignment="1">
      <alignment vertical="center"/>
    </xf>
    <xf numFmtId="0" fontId="28" fillId="3" borderId="0" xfId="0" applyFont="1" applyFill="1" applyAlignment="1">
      <alignment wrapText="1"/>
    </xf>
    <xf numFmtId="0" fontId="29" fillId="3" borderId="0" xfId="0" applyFont="1" applyFill="1" applyAlignment="1">
      <alignment vertical="top"/>
    </xf>
    <xf numFmtId="164" fontId="28" fillId="3" borderId="1" xfId="0" applyNumberFormat="1" applyFont="1" applyFill="1" applyBorder="1" applyAlignment="1" applyProtection="1">
      <alignment horizontal="left" vertical="center" indent="1"/>
      <protection locked="0"/>
    </xf>
    <xf numFmtId="1" fontId="28" fillId="3" borderId="1" xfId="0" applyNumberFormat="1" applyFont="1" applyFill="1" applyBorder="1" applyAlignment="1" applyProtection="1">
      <alignment horizontal="left" vertical="center" indent="1"/>
      <protection locked="0"/>
    </xf>
    <xf numFmtId="0" fontId="28" fillId="3" borderId="1" xfId="0" applyFont="1" applyFill="1" applyBorder="1" applyAlignment="1" applyProtection="1">
      <alignment horizontal="left" vertical="center" indent="1"/>
      <protection locked="0"/>
    </xf>
    <xf numFmtId="0" fontId="28" fillId="3" borderId="1" xfId="0" applyFont="1" applyFill="1" applyBorder="1" applyAlignment="1" applyProtection="1">
      <alignment horizontal="left" vertical="center" wrapText="1" indent="1"/>
      <protection locked="0"/>
    </xf>
    <xf numFmtId="165" fontId="28" fillId="3" borderId="1" xfId="0" applyNumberFormat="1" applyFont="1" applyFill="1" applyBorder="1" applyAlignment="1" applyProtection="1">
      <alignment horizontal="left" vertical="center" indent="1"/>
      <protection locked="0"/>
    </xf>
    <xf numFmtId="0" fontId="29" fillId="6" borderId="0" xfId="0" applyFont="1" applyFill="1" applyAlignment="1">
      <alignment vertical="center"/>
    </xf>
    <xf numFmtId="0" fontId="30" fillId="0" borderId="0" xfId="0" applyFont="1"/>
    <xf numFmtId="0" fontId="29" fillId="3" borderId="0" xfId="0" applyFont="1" applyFill="1"/>
    <xf numFmtId="0" fontId="29" fillId="0" borderId="0" xfId="0" applyFont="1"/>
    <xf numFmtId="0" fontId="28" fillId="3" borderId="1" xfId="0" applyFont="1" applyFill="1" applyBorder="1" applyAlignment="1" applyProtection="1">
      <alignment horizontal="left" vertical="center" wrapText="1"/>
      <protection locked="0"/>
    </xf>
    <xf numFmtId="0" fontId="28" fillId="6" borderId="1" xfId="0" applyFont="1" applyFill="1" applyBorder="1" applyAlignment="1" applyProtection="1">
      <alignment horizontal="left" vertical="center" wrapText="1"/>
      <protection locked="0"/>
    </xf>
    <xf numFmtId="166" fontId="28" fillId="3" borderId="1" xfId="0" applyNumberFormat="1" applyFont="1" applyFill="1" applyBorder="1" applyAlignment="1" applyProtection="1">
      <alignment horizontal="left" vertical="center" wrapText="1"/>
      <protection locked="0"/>
    </xf>
    <xf numFmtId="0" fontId="29" fillId="3" borderId="0" xfId="0" applyFont="1" applyFill="1" applyAlignment="1">
      <alignment vertical="center" wrapText="1"/>
    </xf>
    <xf numFmtId="0" fontId="28" fillId="0" borderId="0" xfId="0" applyFont="1" applyAlignment="1">
      <alignment wrapText="1"/>
    </xf>
    <xf numFmtId="0" fontId="31" fillId="2" borderId="0" xfId="0" applyFont="1" applyFill="1" applyAlignment="1">
      <alignment vertical="center"/>
    </xf>
    <xf numFmtId="0" fontId="29" fillId="6" borderId="0" xfId="0" applyFont="1" applyFill="1" applyAlignment="1">
      <alignment vertical="center" wrapText="1"/>
    </xf>
    <xf numFmtId="0" fontId="29" fillId="3" borderId="0" xfId="0" applyFont="1" applyFill="1" applyAlignment="1">
      <alignment vertical="top" wrapText="1"/>
    </xf>
    <xf numFmtId="0" fontId="32" fillId="10" borderId="0" xfId="0" applyFont="1" applyFill="1" applyAlignment="1">
      <alignment vertical="center"/>
    </xf>
    <xf numFmtId="0" fontId="33" fillId="3" borderId="0" xfId="1" applyFont="1" applyFill="1" applyAlignment="1">
      <alignment horizontal="center" vertical="center" wrapText="1"/>
    </xf>
    <xf numFmtId="0" fontId="3" fillId="3" borderId="0" xfId="0" applyFont="1" applyFill="1" applyAlignment="1">
      <alignment vertical="center"/>
    </xf>
    <xf numFmtId="0" fontId="34" fillId="3" borderId="0" xfId="0" applyFont="1" applyFill="1"/>
    <xf numFmtId="0" fontId="29" fillId="3" borderId="0" xfId="0" applyFont="1" applyFill="1" applyAlignment="1">
      <alignment wrapText="1"/>
    </xf>
    <xf numFmtId="0" fontId="29" fillId="6" borderId="0" xfId="0" applyFont="1" applyFill="1" applyAlignment="1">
      <alignment wrapText="1"/>
    </xf>
    <xf numFmtId="0" fontId="34" fillId="3" borderId="0" xfId="0" applyFont="1" applyFill="1" applyAlignment="1">
      <alignment horizontal="center" vertical="center"/>
    </xf>
    <xf numFmtId="0" fontId="28" fillId="3" borderId="2" xfId="0" applyFont="1" applyFill="1" applyBorder="1" applyAlignment="1" applyProtection="1">
      <alignment horizontal="left" vertical="center" wrapText="1"/>
      <protection locked="0"/>
    </xf>
    <xf numFmtId="0" fontId="28" fillId="3" borderId="3" xfId="0" applyFont="1" applyFill="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34" fillId="3" borderId="0" xfId="0" applyFont="1" applyFill="1" applyAlignment="1">
      <alignment horizontal="center" vertical="center" wrapText="1"/>
    </xf>
    <xf numFmtId="0" fontId="33" fillId="3" borderId="0" xfId="1" applyFont="1" applyFill="1" applyAlignment="1">
      <alignment vertical="center"/>
    </xf>
    <xf numFmtId="0" fontId="29" fillId="3" borderId="0" xfId="0" applyFont="1" applyFill="1" applyAlignment="1">
      <alignment horizontal="center" wrapText="1"/>
    </xf>
    <xf numFmtId="0" fontId="14" fillId="0" borderId="0" xfId="0" applyFont="1" applyAlignment="1">
      <alignment vertical="center"/>
    </xf>
    <xf numFmtId="0" fontId="0" fillId="0" borderId="0" xfId="0" applyAlignment="1">
      <alignment horizontal="center"/>
    </xf>
    <xf numFmtId="0" fontId="18" fillId="0" borderId="0" xfId="0" applyFont="1" applyAlignment="1">
      <alignment vertical="center"/>
    </xf>
    <xf numFmtId="0" fontId="29" fillId="6" borderId="0" xfId="0" applyFont="1" applyFill="1" applyAlignment="1">
      <alignment vertical="top"/>
    </xf>
    <xf numFmtId="0" fontId="17" fillId="0" borderId="0" xfId="0" applyFont="1" applyAlignment="1">
      <alignment vertical="top"/>
    </xf>
    <xf numFmtId="0" fontId="28" fillId="0" borderId="0" xfId="0" applyFont="1"/>
    <xf numFmtId="0" fontId="17" fillId="0" borderId="0" xfId="0" applyFont="1" applyAlignment="1">
      <alignment vertical="center"/>
    </xf>
    <xf numFmtId="0" fontId="19" fillId="0" borderId="0" xfId="0" applyFont="1"/>
    <xf numFmtId="0" fontId="19" fillId="0" borderId="0" xfId="0" applyFont="1" applyAlignment="1">
      <alignment vertical="center"/>
    </xf>
    <xf numFmtId="0" fontId="21" fillId="0" borderId="0" xfId="1" applyFont="1" applyFill="1"/>
    <xf numFmtId="0" fontId="21" fillId="0" borderId="0" xfId="1" applyFont="1" applyFill="1" applyAlignment="1">
      <alignment horizontal="center" vertical="center"/>
    </xf>
    <xf numFmtId="0" fontId="29" fillId="0" borderId="0" xfId="0" applyFont="1" applyAlignment="1">
      <alignment wrapText="1"/>
    </xf>
    <xf numFmtId="0" fontId="0" fillId="0" borderId="0" xfId="0" applyAlignment="1">
      <alignment wrapText="1"/>
    </xf>
    <xf numFmtId="0" fontId="11" fillId="0" borderId="0" xfId="0" applyFont="1"/>
    <xf numFmtId="0" fontId="21" fillId="6" borderId="0" xfId="1" applyFont="1" applyFill="1" applyAlignment="1">
      <alignment horizontal="center" vertical="center"/>
    </xf>
    <xf numFmtId="0" fontId="15" fillId="0" borderId="0" xfId="0" applyFont="1" applyAlignment="1">
      <alignment vertical="center" wrapText="1"/>
    </xf>
    <xf numFmtId="0" fontId="15" fillId="0" borderId="0" xfId="0" applyFont="1" applyAlignment="1">
      <alignment horizontal="center" vertical="center" wrapText="1"/>
    </xf>
    <xf numFmtId="0" fontId="35" fillId="0" borderId="0" xfId="0" applyFont="1" applyAlignment="1">
      <alignment vertical="center" wrapText="1"/>
    </xf>
    <xf numFmtId="0" fontId="28" fillId="3" borderId="0" xfId="0" applyFont="1" applyFill="1" applyAlignment="1">
      <alignment horizontal="left" wrapText="1"/>
    </xf>
    <xf numFmtId="0" fontId="28" fillId="3" borderId="0" xfId="0" applyFont="1" applyFill="1" applyAlignment="1">
      <alignment horizontal="left" vertical="top" wrapText="1"/>
    </xf>
    <xf numFmtId="0" fontId="30" fillId="0" borderId="0" xfId="0" applyFont="1" applyAlignment="1">
      <alignment horizontal="left" vertical="top" wrapText="1"/>
    </xf>
    <xf numFmtId="0" fontId="34" fillId="3" borderId="0" xfId="0" applyFont="1" applyFill="1" applyAlignment="1">
      <alignment horizontal="left" vertical="top" wrapText="1"/>
    </xf>
    <xf numFmtId="0" fontId="0" fillId="0" borderId="0" xfId="0" applyAlignment="1">
      <alignment horizontal="left" vertical="top" wrapText="1"/>
    </xf>
  </cellXfs>
  <cellStyles count="2">
    <cellStyle name="Hyperlink" xfId="1" builtinId="8"/>
    <cellStyle name="Normal" xfId="0" builtinId="0"/>
  </cellStyles>
  <dxfs count="82">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strike val="0"/>
        <outline val="0"/>
        <shadow val="0"/>
        <u val="none"/>
        <vertAlign val="baseline"/>
        <sz val="11"/>
        <name val="Calibri"/>
        <scheme val="minor"/>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strike val="0"/>
        <outline val="0"/>
        <shadow val="0"/>
        <u val="none"/>
        <vertAlign val="baseline"/>
        <sz val="11"/>
        <name val="Calibri"/>
        <scheme val="minor"/>
      </font>
    </dxf>
    <dxf>
      <border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alignment horizontal="general" vertical="bottom" textRotation="0" wrapText="0" indent="0" justifyLastLine="0" shrinkToFit="0" readingOrder="0"/>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b/>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b val="0"/>
        <i val="0"/>
        <strike val="0"/>
        <condense val="0"/>
        <extend val="0"/>
        <outline val="0"/>
        <shadow val="0"/>
        <u val="none"/>
        <vertAlign val="baseline"/>
        <sz val="11"/>
        <color rgb="FF000000"/>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left" vertical="center" textRotation="0" wrapText="0"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color theme="2" tint="-9.9948118533890809E-2"/>
      </font>
    </dxf>
    <dxf>
      <fill>
        <patternFill patternType="mediumGray"/>
      </fill>
    </dxf>
    <dxf>
      <font>
        <color theme="2" tint="-9.9948118533890809E-2"/>
      </font>
    </dxf>
    <dxf>
      <font>
        <color theme="2" tint="-9.9948118533890809E-2"/>
      </font>
    </dxf>
    <dxf>
      <fill>
        <patternFill patternType="mediumGray"/>
      </fill>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186417</xdr:colOff>
      <xdr:row>25</xdr:row>
      <xdr:rowOff>120650</xdr:rowOff>
    </xdr:from>
    <xdr:to>
      <xdr:col>3</xdr:col>
      <xdr:colOff>2047875</xdr:colOff>
      <xdr:row>28</xdr:row>
      <xdr:rowOff>4536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207092" y="5416550"/>
          <a:ext cx="1861458" cy="255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6E777A"/>
              </a:solidFill>
            </a:rPr>
            <a:t>© Crown copyright</a:t>
          </a:r>
        </a:p>
      </xdr:txBody>
    </xdr:sp>
    <xdr:clientData/>
  </xdr:twoCellAnchor>
  <xdr:twoCellAnchor editAs="oneCell">
    <xdr:from>
      <xdr:col>1</xdr:col>
      <xdr:colOff>104775</xdr:colOff>
      <xdr:row>25</xdr:row>
      <xdr:rowOff>161925</xdr:rowOff>
    </xdr:from>
    <xdr:to>
      <xdr:col>1</xdr:col>
      <xdr:colOff>609600</xdr:colOff>
      <xdr:row>27</xdr:row>
      <xdr:rowOff>76200</xdr:rowOff>
    </xdr:to>
    <xdr:pic>
      <xdr:nvPicPr>
        <xdr:cNvPr id="1031" name="Picture 4">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5450" y="5095875"/>
          <a:ext cx="504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745217</xdr:colOff>
      <xdr:row>25</xdr:row>
      <xdr:rowOff>76200</xdr:rowOff>
    </xdr:from>
    <xdr:to>
      <xdr:col>2</xdr:col>
      <xdr:colOff>2962275</xdr:colOff>
      <xdr:row>28</xdr:row>
      <xdr:rowOff>38100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983592" y="5372100"/>
          <a:ext cx="7608208"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6E777A"/>
              </a:solidFill>
            </a:rPr>
            <a:t>All content is available under the Open Government Licence v3.0, except where otherwise stated</a:t>
          </a:r>
        </a:p>
      </xdr:txBody>
    </xdr:sp>
    <xdr:clientData/>
  </xdr:twoCellAnchor>
  <xdr:twoCellAnchor editAs="oneCell">
    <xdr:from>
      <xdr:col>3</xdr:col>
      <xdr:colOff>409575</xdr:colOff>
      <xdr:row>20</xdr:row>
      <xdr:rowOff>0</xdr:rowOff>
    </xdr:from>
    <xdr:to>
      <xdr:col>3</xdr:col>
      <xdr:colOff>1209675</xdr:colOff>
      <xdr:row>25</xdr:row>
      <xdr:rowOff>38100</xdr:rowOff>
    </xdr:to>
    <xdr:pic>
      <xdr:nvPicPr>
        <xdr:cNvPr id="1033" name="Picture 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82050" y="4352925"/>
          <a:ext cx="8001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1866900</xdr:colOff>
      <xdr:row>15</xdr:row>
      <xdr:rowOff>180975</xdr:rowOff>
    </xdr:from>
    <xdr:to>
      <xdr:col>1</xdr:col>
      <xdr:colOff>2247900</xdr:colOff>
      <xdr:row>16</xdr:row>
      <xdr:rowOff>180975</xdr:rowOff>
    </xdr:to>
    <xdr:pic>
      <xdr:nvPicPr>
        <xdr:cNvPr id="1034" name="Picture 8">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57575" y="3114675"/>
          <a:ext cx="381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22412</xdr:colOff>
      <xdr:row>17</xdr:row>
      <xdr:rowOff>120650</xdr:rowOff>
    </xdr:from>
    <xdr:to>
      <xdr:col>4</xdr:col>
      <xdr:colOff>1121</xdr:colOff>
      <xdr:row>19</xdr:row>
      <xdr:rowOff>112059</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404412" y="4401297"/>
          <a:ext cx="1368238" cy="237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 Crown copyright</a:t>
          </a:r>
        </a:p>
      </xdr:txBody>
    </xdr:sp>
    <xdr:clientData/>
  </xdr:twoCellAnchor>
  <xdr:twoCellAnchor editAs="oneCell">
    <xdr:from>
      <xdr:col>1</xdr:col>
      <xdr:colOff>104775</xdr:colOff>
      <xdr:row>18</xdr:row>
      <xdr:rowOff>0</xdr:rowOff>
    </xdr:from>
    <xdr:to>
      <xdr:col>1</xdr:col>
      <xdr:colOff>561975</xdr:colOff>
      <xdr:row>19</xdr:row>
      <xdr:rowOff>66675</xdr:rowOff>
    </xdr:to>
    <xdr:pic>
      <xdr:nvPicPr>
        <xdr:cNvPr id="2054" name="Picture 6">
          <a:extLst>
            <a:ext uri="{FF2B5EF4-FFF2-40B4-BE49-F238E27FC236}">
              <a16:creationId xmlns:a16="http://schemas.microsoft.com/office/drawing/2014/main" id="{00000000-0008-0000-0100-000006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425" y="3962400"/>
          <a:ext cx="457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754742</xdr:colOff>
      <xdr:row>17</xdr:row>
      <xdr:rowOff>114300</xdr:rowOff>
    </xdr:from>
    <xdr:to>
      <xdr:col>2</xdr:col>
      <xdr:colOff>3171264</xdr:colOff>
      <xdr:row>20</xdr:row>
      <xdr:rowOff>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345977" y="4394947"/>
          <a:ext cx="5811905"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All content is available under the Open Government Licence v3.0, except where otherwise stated</a:t>
          </a:r>
        </a:p>
      </xdr:txBody>
    </xdr:sp>
    <xdr:clientData/>
  </xdr:twoCellAnchor>
  <xdr:twoCellAnchor editAs="oneCell">
    <xdr:from>
      <xdr:col>3</xdr:col>
      <xdr:colOff>381000</xdr:colOff>
      <xdr:row>12</xdr:row>
      <xdr:rowOff>28575</xdr:rowOff>
    </xdr:from>
    <xdr:to>
      <xdr:col>3</xdr:col>
      <xdr:colOff>1028700</xdr:colOff>
      <xdr:row>16</xdr:row>
      <xdr:rowOff>57150</xdr:rowOff>
    </xdr:to>
    <xdr:pic>
      <xdr:nvPicPr>
        <xdr:cNvPr id="2056" name="Picture 10">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0" y="3248025"/>
          <a:ext cx="647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90715</xdr:colOff>
      <xdr:row>44</xdr:row>
      <xdr:rowOff>139700</xdr:rowOff>
    </xdr:from>
    <xdr:to>
      <xdr:col>3</xdr:col>
      <xdr:colOff>1390650</xdr:colOff>
      <xdr:row>46</xdr:row>
      <xdr:rowOff>90714</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8323036" y="8655504"/>
          <a:ext cx="1299935" cy="359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 Crown copyright</a:t>
          </a:r>
        </a:p>
      </xdr:txBody>
    </xdr:sp>
    <xdr:clientData/>
  </xdr:twoCellAnchor>
  <xdr:twoCellAnchor editAs="oneCell">
    <xdr:from>
      <xdr:col>1</xdr:col>
      <xdr:colOff>104775</xdr:colOff>
      <xdr:row>44</xdr:row>
      <xdr:rowOff>161925</xdr:rowOff>
    </xdr:from>
    <xdr:to>
      <xdr:col>1</xdr:col>
      <xdr:colOff>657225</xdr:colOff>
      <xdr:row>46</xdr:row>
      <xdr:rowOff>85725</xdr:rowOff>
    </xdr:to>
    <xdr:pic>
      <xdr:nvPicPr>
        <xdr:cNvPr id="3079" name="Picture 12">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7162800"/>
          <a:ext cx="5524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754741</xdr:colOff>
      <xdr:row>44</xdr:row>
      <xdr:rowOff>114300</xdr:rowOff>
    </xdr:from>
    <xdr:to>
      <xdr:col>2</xdr:col>
      <xdr:colOff>3186338</xdr:colOff>
      <xdr:row>46</xdr:row>
      <xdr:rowOff>150586</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206170" y="8630104"/>
          <a:ext cx="5822043"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All content is available under the Open Government Licence v3.0, except where otherwise stated</a:t>
          </a:r>
        </a:p>
      </xdr:txBody>
    </xdr:sp>
    <xdr:clientData/>
  </xdr:twoCellAnchor>
  <xdr:twoCellAnchor editAs="oneCell">
    <xdr:from>
      <xdr:col>3</xdr:col>
      <xdr:colOff>409575</xdr:colOff>
      <xdr:row>38</xdr:row>
      <xdr:rowOff>180975</xdr:rowOff>
    </xdr:from>
    <xdr:to>
      <xdr:col>3</xdr:col>
      <xdr:colOff>1028700</xdr:colOff>
      <xdr:row>44</xdr:row>
      <xdr:rowOff>0</xdr:rowOff>
    </xdr:to>
    <xdr:pic>
      <xdr:nvPicPr>
        <xdr:cNvPr id="3081" name="Picture 15">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39175" y="641985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3485242</xdr:colOff>
      <xdr:row>45</xdr:row>
      <xdr:rowOff>0</xdr:rowOff>
    </xdr:from>
    <xdr:to>
      <xdr:col>3</xdr:col>
      <xdr:colOff>5346700</xdr:colOff>
      <xdr:row>47</xdr:row>
      <xdr:rowOff>61686</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3518242" y="9626600"/>
          <a:ext cx="1861458" cy="44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rgbClr val="6E777A"/>
              </a:solidFill>
            </a:rPr>
            <a:t>© Crown copyright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47</xdr:row>
      <xdr:rowOff>21772</xdr:rowOff>
    </xdr:from>
    <xdr:to>
      <xdr:col>13</xdr:col>
      <xdr:colOff>0</xdr:colOff>
      <xdr:row>49</xdr:row>
      <xdr:rowOff>58058</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8671500" y="7400472"/>
          <a:ext cx="1805215" cy="44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rgbClr val="6E777A"/>
              </a:solidFill>
            </a:rPr>
            <a:t>© Crown copyright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6286500</xdr:colOff>
      <xdr:row>15</xdr:row>
      <xdr:rowOff>111125</xdr:rowOff>
    </xdr:from>
    <xdr:to>
      <xdr:col>3</xdr:col>
      <xdr:colOff>628650</xdr:colOff>
      <xdr:row>17</xdr:row>
      <xdr:rowOff>118836</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0553700" y="3063875"/>
          <a:ext cx="1343025" cy="255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 Crown copyright</a:t>
          </a:r>
        </a:p>
      </xdr:txBody>
    </xdr:sp>
    <xdr:clientData/>
  </xdr:twoCellAnchor>
  <xdr:twoCellAnchor editAs="oneCell">
    <xdr:from>
      <xdr:col>1</xdr:col>
      <xdr:colOff>104775</xdr:colOff>
      <xdr:row>15</xdr:row>
      <xdr:rowOff>161925</xdr:rowOff>
    </xdr:from>
    <xdr:to>
      <xdr:col>1</xdr:col>
      <xdr:colOff>609600</xdr:colOff>
      <xdr:row>17</xdr:row>
      <xdr:rowOff>76200</xdr:rowOff>
    </xdr:to>
    <xdr:pic>
      <xdr:nvPicPr>
        <xdr:cNvPr id="6150" name="Picture 4">
          <a:extLst>
            <a:ext uri="{FF2B5EF4-FFF2-40B4-BE49-F238E27FC236}">
              <a16:creationId xmlns:a16="http://schemas.microsoft.com/office/drawing/2014/main" id="{00000000-0008-0000-0F00-000006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3076575"/>
          <a:ext cx="504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754742</xdr:colOff>
      <xdr:row>15</xdr:row>
      <xdr:rowOff>114300</xdr:rowOff>
    </xdr:from>
    <xdr:to>
      <xdr:col>2</xdr:col>
      <xdr:colOff>2971800</xdr:colOff>
      <xdr:row>17</xdr:row>
      <xdr:rowOff>150586</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4628242" y="8128000"/>
          <a:ext cx="8376558" cy="442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6E777A"/>
              </a:solidFill>
            </a:rPr>
            <a:t>All content is available under the Open Government Licence v3.0, except where otherwise stated</a:t>
          </a:r>
        </a:p>
      </xdr:txBody>
    </xdr:sp>
    <xdr:clientData/>
  </xdr:twoCellAnchor>
  <xdr:twoCellAnchor editAs="oneCell">
    <xdr:from>
      <xdr:col>2</xdr:col>
      <xdr:colOff>6562725</xdr:colOff>
      <xdr:row>10</xdr:row>
      <xdr:rowOff>0</xdr:rowOff>
    </xdr:from>
    <xdr:to>
      <xdr:col>3</xdr:col>
      <xdr:colOff>352425</xdr:colOff>
      <xdr:row>15</xdr:row>
      <xdr:rowOff>38100</xdr:rowOff>
    </xdr:to>
    <xdr:pic>
      <xdr:nvPicPr>
        <xdr:cNvPr id="6152" name="Picture 6">
          <a:extLst>
            <a:ext uri="{FF2B5EF4-FFF2-40B4-BE49-F238E27FC236}">
              <a16:creationId xmlns:a16="http://schemas.microsoft.com/office/drawing/2014/main" id="{00000000-0008-0000-0F00-000008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9925" y="2333625"/>
          <a:ext cx="790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_Countries" displayName="T_Countries" ref="AU5:AX259" totalsRowShown="0" headerRowDxfId="67" dataDxfId="66">
  <autoFilter ref="AU5:AX259" xr:uid="{00000000-0009-0000-0100-000015000000}"/>
  <tableColumns count="4">
    <tableColumn id="1" xr3:uid="{00000000-0010-0000-0000-000001000000}" name="Country" dataDxfId="65"/>
    <tableColumn id="2" xr3:uid="{00000000-0010-0000-0000-000002000000}" name="ISO Alpha 3 Code" dataDxfId="64"/>
    <tableColumn id="3" xr3:uid="{00000000-0010-0000-0000-000003000000}" name="In EU" dataDxfId="63"/>
    <tableColumn id="4" xr3:uid="{00000000-0010-0000-0000-000004000000}" name="Is Party"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9000000}" name="T_Purchases_from_UK" displayName="T_Purchases_from_UK" ref="AF5:AF14" totalsRowShown="0" headerRowDxfId="31" dataDxfId="30">
  <autoFilter ref="AF5:AF14" xr:uid="{00000000-0009-0000-0100-000024000000}"/>
  <tableColumns count="1">
    <tableColumn id="1" xr3:uid="{00000000-0010-0000-0900-000001000000}" name="Purchases from GB" dataDxfId="2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A000000}" name="T_Imported" displayName="T_Imported" ref="AH5:AH15" totalsRowShown="0" headerRowDxfId="28" dataDxfId="27">
  <autoFilter ref="AH5:AH15" xr:uid="{00000000-0009-0000-0100-000025000000}"/>
  <tableColumns count="1">
    <tableColumn id="1" xr3:uid="{00000000-0010-0000-0A00-000001000000}" name="Imported" dataDxfId="2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B000000}" name="T_Total_Stocks" displayName="T_Total_Stocks" ref="AJ5:AJ11" totalsRowShown="0" headerRowDxfId="25" dataDxfId="24">
  <autoFilter ref="AJ5:AJ11" xr:uid="{00000000-0009-0000-0100-000026000000}"/>
  <tableColumns count="1">
    <tableColumn id="1" xr3:uid="{00000000-0010-0000-0B00-000001000000}" name="Total Stocks" dataDxfId="2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C000000}" name="T_Stocks_over_Prod" displayName="T_Stocks_over_Prod" ref="AL5:AL11" totalsRowShown="0" headerRowDxfId="22" dataDxfId="21">
  <autoFilter ref="AL5:AL11" xr:uid="{00000000-0009-0000-0100-000027000000}"/>
  <tableColumns count="1">
    <tableColumn id="1" xr3:uid="{00000000-0010-0000-0C00-000001000000}" name="Stocks over Prod" dataDxfId="2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D000000}" name="T_Placed_on_Market" displayName="T_Placed_on_Market" ref="AN5:AN15" totalsRowShown="0" headerRowDxfId="19" dataDxfId="18">
  <autoFilter ref="AN5:AN15" xr:uid="{00000000-0009-0000-0100-000028000000}"/>
  <tableColumns count="1">
    <tableColumn id="1" xr3:uid="{00000000-0010-0000-0D00-000001000000}" name="Placed on market" dataDxfId="1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E000000}" name="T_Exported" displayName="T_Exported" ref="AP5:AP17" totalsRowShown="0" headerRowDxfId="16" dataDxfId="15">
  <autoFilter ref="AP5:AP17" xr:uid="{00000000-0009-0000-0100-000029000000}"/>
  <tableColumns count="1">
    <tableColumn id="1" xr3:uid="{00000000-0010-0000-0E00-000001000000}" name="Exported" dataDxfId="1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_Substance_Nature" displayName="T_Substance_Nature" ref="AR5:AR8" totalsRowShown="0" headerRowDxfId="13" dataDxfId="12" tableBorderDxfId="11">
  <autoFilter ref="AR5:AR8" xr:uid="{00000000-0009-0000-0100-00000E000000}"/>
  <tableColumns count="1">
    <tableColumn id="1" xr3:uid="{00000000-0010-0000-0F00-000001000000}" name="Substance Nature" dataDxfId="1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0000000}" name="T_Substance_Annex" displayName="T_Substance_Annex" ref="N5:T104" totalsRowShown="0" headerRowDxfId="9" dataDxfId="8" tableBorderDxfId="7">
  <autoFilter ref="N5:T104" xr:uid="{00000000-0009-0000-0100-000001000000}"/>
  <tableColumns count="7">
    <tableColumn id="1" xr3:uid="{00000000-0010-0000-1000-000001000000}" name="Short name" dataDxfId="6"/>
    <tableColumn id="2" xr3:uid="{00000000-0010-0000-1000-000002000000}" name="UN Annex" dataDxfId="5"/>
    <tableColumn id="3" xr3:uid="{00000000-0010-0000-1000-000003000000}" name="UN Annex Group" dataDxfId="4"/>
    <tableColumn id="4" xr3:uid="{00000000-0010-0000-1000-000004000000}" name="UK Annex" dataDxfId="3"/>
    <tableColumn id="5" xr3:uid="{00000000-0010-0000-1000-000005000000}" name="UK Annex Group" dataDxfId="2"/>
    <tableColumn id="6" xr3:uid="{00000000-0010-0000-1000-000006000000}" name="ODP Factor" dataDxfId="1"/>
    <tableColumn id="7" xr3:uid="{00000000-0010-0000-1000-000007000000}" name="Substance Group"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_Customs_Procedures" displayName="T_Customs_Procedures" ref="AZ5:BA10" totalsRowShown="0" headerRowDxfId="61" dataDxfId="60">
  <autoFilter ref="AZ5:BA10" xr:uid="{00000000-0009-0000-0100-000017000000}"/>
  <tableColumns count="2">
    <tableColumn id="1" xr3:uid="{00000000-0010-0000-0100-000001000000}" name="Procedure" dataDxfId="59"/>
    <tableColumn id="2" xr3:uid="{00000000-0010-0000-0100-000002000000}" name="Description" dataDxfId="5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_Process" displayName="T_Process" ref="BC5:BD35" totalsRowShown="0" headerRowDxfId="57" dataDxfId="56">
  <autoFilter ref="BC5:BD35" xr:uid="{00000000-0009-0000-0100-000018000000}"/>
  <tableColumns count="2">
    <tableColumn id="1" xr3:uid="{00000000-0010-0000-0200-000001000000}" name="Description" dataDxfId="55"/>
    <tableColumn id="2" xr3:uid="{00000000-0010-0000-0200-000002000000}" name="Process" dataDxfId="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_Technology" displayName="T_Technology" ref="BF5:BF22" totalsRowShown="0" headerRowDxfId="53" dataDxfId="52">
  <autoFilter ref="BF5:BF22" xr:uid="{00000000-0009-0000-0100-000019000000}"/>
  <tableColumns count="1">
    <tableColumn id="1" xr3:uid="{00000000-0010-0000-0300-000001000000}" name="Technology" dataDxfId="5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_Stock_type" displayName="T_Stock_type" ref="BH5:BH9" totalsRowShown="0" headerRowDxfId="50" dataDxfId="49">
  <autoFilter ref="BH5:BH9" xr:uid="{00000000-0009-0000-0100-00001A000000}"/>
  <tableColumns count="1">
    <tableColumn id="1" xr3:uid="{00000000-0010-0000-0400-000001000000}" name="Stock Type" dataDxfId="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_Production" displayName="T_Production" ref="X5:X18" totalsRowShown="0" headerRowDxfId="47" dataDxfId="46" tableBorderDxfId="45">
  <autoFilter ref="X5:X18" xr:uid="{00000000-0009-0000-0100-000020000000}"/>
  <tableColumns count="1">
    <tableColumn id="1" xr3:uid="{00000000-0010-0000-0500-000001000000}" name="Production"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6000000}" name="T_ProductionRAT" displayName="T_ProductionRAT" ref="Z5:Z18" totalsRowShown="0" headerRowDxfId="43" dataDxfId="42" tableBorderDxfId="41">
  <autoFilter ref="Z5:Z18" xr:uid="{00000000-0009-0000-0100-000021000000}"/>
  <tableColumns count="1">
    <tableColumn id="1" xr3:uid="{00000000-0010-0000-0600-000001000000}" name="Production RAT" dataDxfId="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7000000}" name="T_Recycling" displayName="T_Recycling" ref="AB5:AB9" totalsRowShown="0" headerRowDxfId="39" dataDxfId="38" tableBorderDxfId="37">
  <autoFilter ref="AB5:AB9" xr:uid="{00000000-0009-0000-0100-000022000000}"/>
  <tableColumns count="1">
    <tableColumn id="1" xr3:uid="{00000000-0010-0000-0700-000001000000}" name="Recycling"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8000000}" name="T_Sales_to_UK" displayName="T_Sales_to_UK" ref="AD5:AD14" totalsRowShown="0" headerRowDxfId="35" dataDxfId="34" tableBorderDxfId="33">
  <autoFilter ref="AD5:AD14" xr:uid="{00000000-0009-0000-0100-000023000000}"/>
  <tableColumns count="1">
    <tableColumn id="1" xr3:uid="{00000000-0010-0000-0800-000001000000}" name="Sales to GB"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gassupport@environment-agency.gov.uk."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f-gassupport@environment-agency.gov.uk." TargetMode="External"/></Relationships>
</file>

<file path=xl/worksheets/_rels/sheet17.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7"/>
  <sheetViews>
    <sheetView showGridLines="0" zoomScaleNormal="100" workbookViewId="0">
      <selection activeCell="B20" sqref="B20"/>
    </sheetView>
  </sheetViews>
  <sheetFormatPr defaultColWidth="0" defaultRowHeight="14.45" zeroHeight="1"/>
  <cols>
    <col min="1" max="1" width="23.5703125" customWidth="1"/>
    <col min="2" max="3" width="50.5703125" customWidth="1"/>
    <col min="4" max="4" width="20.5703125" customWidth="1"/>
    <col min="5" max="16384" width="8.5703125" hidden="1"/>
  </cols>
  <sheetData>
    <row r="1" spans="1:4" s="143" customFormat="1" ht="30" customHeight="1">
      <c r="A1" s="1"/>
      <c r="B1" s="127" t="s">
        <v>0</v>
      </c>
      <c r="C1" s="3"/>
      <c r="D1" s="3"/>
    </row>
    <row r="2" spans="1:4" s="143" customFormat="1" ht="5.0999999999999996" customHeight="1">
      <c r="A2" s="5"/>
      <c r="B2" s="6"/>
      <c r="C2" s="7"/>
      <c r="D2" s="21"/>
    </row>
    <row r="3" spans="1:4" ht="15" customHeight="1">
      <c r="A3" s="21"/>
      <c r="B3" s="21"/>
      <c r="C3" s="21"/>
      <c r="D3" s="21"/>
    </row>
    <row r="4" spans="1:4" ht="15" customHeight="1">
      <c r="A4" s="21"/>
      <c r="B4" s="105" t="s">
        <v>1</v>
      </c>
      <c r="C4" s="9"/>
      <c r="D4" s="21"/>
    </row>
    <row r="5" spans="1:4" ht="15" customHeight="1">
      <c r="A5" s="21"/>
      <c r="B5" s="10"/>
      <c r="C5" s="11"/>
      <c r="D5" s="21"/>
    </row>
    <row r="6" spans="1:4" s="35" customFormat="1" ht="15" customHeight="1">
      <c r="A6" s="34"/>
      <c r="B6" s="106" t="s">
        <v>2</v>
      </c>
      <c r="C6" s="36"/>
      <c r="D6" s="34"/>
    </row>
    <row r="7" spans="1:4" s="35" customFormat="1" ht="15" customHeight="1">
      <c r="A7" s="34"/>
      <c r="B7" s="107"/>
      <c r="C7" s="36"/>
      <c r="D7" s="23"/>
    </row>
    <row r="8" spans="1:4" s="35" customFormat="1" ht="15" customHeight="1">
      <c r="A8" s="34"/>
      <c r="B8" s="106" t="s">
        <v>3</v>
      </c>
      <c r="C8" s="36"/>
      <c r="D8" s="23"/>
    </row>
    <row r="9" spans="1:4" s="35" customFormat="1" ht="15" customHeight="1">
      <c r="A9" s="34"/>
      <c r="B9" s="106" t="s">
        <v>4</v>
      </c>
      <c r="C9" s="34"/>
    </row>
    <row r="10" spans="1:4" s="35" customFormat="1" ht="15" customHeight="1">
      <c r="A10" s="34"/>
      <c r="B10" s="106" t="s">
        <v>5</v>
      </c>
      <c r="D10" s="34"/>
    </row>
    <row r="11" spans="1:4" s="35" customFormat="1" ht="15" customHeight="1">
      <c r="A11" s="34"/>
      <c r="B11" s="106" t="s">
        <v>6</v>
      </c>
      <c r="C11" s="37"/>
      <c r="D11" s="34"/>
    </row>
    <row r="12" spans="1:4" s="35" customFormat="1" ht="15" customHeight="1">
      <c r="A12" s="34"/>
      <c r="B12" s="108" t="s">
        <v>7</v>
      </c>
      <c r="C12" s="38"/>
      <c r="D12" s="34"/>
    </row>
    <row r="13" spans="1:4" s="35" customFormat="1" ht="15" customHeight="1">
      <c r="A13" s="34"/>
      <c r="B13" s="108" t="s">
        <v>8</v>
      </c>
      <c r="C13" s="34"/>
      <c r="D13" s="34"/>
    </row>
    <row r="14" spans="1:4" s="35" customFormat="1" ht="15" customHeight="1">
      <c r="A14" s="34"/>
      <c r="B14" s="109" t="s">
        <v>9</v>
      </c>
      <c r="C14" s="110" t="s">
        <v>10</v>
      </c>
      <c r="D14" s="34"/>
    </row>
    <row r="15" spans="1:4" ht="17.100000000000001" customHeight="1">
      <c r="A15" s="21"/>
      <c r="B15" s="111" t="s">
        <v>11</v>
      </c>
      <c r="C15" s="161" t="s">
        <v>12</v>
      </c>
      <c r="D15" s="21"/>
    </row>
    <row r="16" spans="1:4" ht="19.350000000000001" customHeight="1">
      <c r="A16" s="21"/>
      <c r="B16" s="21"/>
      <c r="C16" s="161"/>
      <c r="D16" s="21"/>
    </row>
    <row r="17" spans="1:4" ht="19.350000000000001" customHeight="1">
      <c r="A17" s="21"/>
      <c r="B17" s="21"/>
      <c r="C17" s="161"/>
      <c r="D17" s="21"/>
    </row>
    <row r="18" spans="1:4">
      <c r="A18" s="21"/>
      <c r="B18" s="21"/>
      <c r="C18" s="21"/>
      <c r="D18" s="21"/>
    </row>
    <row r="19" spans="1:4" ht="50.1" customHeight="1">
      <c r="A19" s="21"/>
      <c r="B19" s="162" t="s">
        <v>13</v>
      </c>
      <c r="C19" s="162"/>
      <c r="D19" s="21"/>
    </row>
    <row r="20" spans="1:4" s="78" customFormat="1" ht="10.35" customHeight="1">
      <c r="A20" s="14"/>
      <c r="B20" s="14"/>
      <c r="C20" s="14"/>
      <c r="D20" s="15"/>
    </row>
    <row r="21" spans="1:4" s="78" customFormat="1" ht="10.35" customHeight="1">
      <c r="A21" s="14"/>
      <c r="B21" s="14"/>
      <c r="C21" s="14"/>
      <c r="D21" s="15"/>
    </row>
    <row r="22" spans="1:4" s="78" customFormat="1" ht="10.35" customHeight="1">
      <c r="A22" s="14"/>
      <c r="B22" s="14"/>
      <c r="C22" s="14"/>
      <c r="D22" s="15"/>
    </row>
    <row r="23" spans="1:4" s="78" customFormat="1" ht="10.35" customHeight="1">
      <c r="A23" s="14"/>
      <c r="B23" s="14"/>
      <c r="C23" s="14"/>
      <c r="D23" s="15"/>
    </row>
    <row r="24" spans="1:4" s="78" customFormat="1" ht="10.35" customHeight="1">
      <c r="A24" s="14"/>
      <c r="B24" s="14"/>
      <c r="C24" s="14"/>
      <c r="D24" s="15"/>
    </row>
    <row r="25" spans="1:4" s="78" customFormat="1" ht="10.35" customHeight="1">
      <c r="A25" s="14"/>
      <c r="B25" s="14"/>
      <c r="C25" s="17"/>
      <c r="D25" s="15"/>
    </row>
    <row r="26" spans="1:4" s="78" customFormat="1" ht="10.35" customHeight="1">
      <c r="A26" s="14"/>
      <c r="B26" s="14"/>
      <c r="C26" s="14"/>
      <c r="D26" s="15"/>
    </row>
    <row r="27" spans="1:4" s="78" customFormat="1" ht="10.35" customHeight="1">
      <c r="A27" s="14"/>
      <c r="B27" s="18"/>
      <c r="C27" s="14"/>
      <c r="D27" s="19"/>
    </row>
    <row r="28" spans="1:4" s="78" customFormat="1" ht="10.35" customHeight="1">
      <c r="A28" s="14"/>
      <c r="B28" s="14"/>
      <c r="C28" s="14"/>
      <c r="D28" s="15"/>
    </row>
    <row r="29" spans="1:4" s="78" customFormat="1" ht="10.35" customHeight="1">
      <c r="A29" s="14"/>
      <c r="B29" s="14"/>
      <c r="C29" s="14"/>
      <c r="D29" s="14"/>
    </row>
    <row r="30" spans="1:4" s="78" customFormat="1" ht="10.35" customHeight="1">
      <c r="A30" s="14"/>
      <c r="B30" s="14"/>
      <c r="C30" s="14"/>
      <c r="D30" s="14"/>
    </row>
    <row r="31" spans="1:4" s="78" customFormat="1" ht="12.75" customHeight="1">
      <c r="A31" s="54" t="s">
        <v>14</v>
      </c>
    </row>
    <row r="33" customFormat="1" hidden="1"/>
    <row r="34" customFormat="1" hidden="1"/>
    <row r="35" customFormat="1" hidden="1"/>
    <row r="36" customFormat="1" hidden="1"/>
    <row r="37" customFormat="1" hidden="1"/>
  </sheetData>
  <sheetProtection algorithmName="SHA-512" hashValue="6zdGxDIVjiOVwbJmY+2KEu5+pQLOmFUxW87apoDKcoCuVGjl79/shmM7rQR9/CRVyq+hiWwwj16gdjO9U5UJNQ==" saltValue="f/9HEdPdABPrL8OJOWabfw==" spinCount="100000" sheet="1" objects="1" scenarios="1"/>
  <mergeCells count="2">
    <mergeCell ref="C15:C17"/>
    <mergeCell ref="B19:C19"/>
  </mergeCells>
  <hyperlinks>
    <hyperlink ref="C14" r:id="rId1" xr:uid="{00000000-0004-0000-0000-000000000000}"/>
  </hyperlinks>
  <pageMargins left="0.7" right="0.7" top="0.75" bottom="0.75" header="0.3" footer="0.3"/>
  <pageSetup paperSize="8" orientation="portrait" horizontalDpi="90" verticalDpi="9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41"/>
  <sheetViews>
    <sheetView workbookViewId="0">
      <selection activeCell="A30" sqref="A30"/>
    </sheetView>
  </sheetViews>
  <sheetFormatPr defaultColWidth="0" defaultRowHeight="0" customHeight="1" zeroHeight="1"/>
  <cols>
    <col min="1" max="3" width="20.5703125" customWidth="1"/>
    <col min="4" max="8" width="20.5703125" hidden="1" customWidth="1"/>
    <col min="9" max="11" width="20.5703125" customWidth="1"/>
    <col min="12" max="13" width="25.5703125" customWidth="1"/>
    <col min="14" max="14" width="50.5703125" customWidth="1"/>
    <col min="15" max="16" width="27.42578125" hidden="1" customWidth="1"/>
    <col min="17" max="17" width="20.5703125" customWidth="1"/>
    <col min="18" max="16384" width="9.42578125" hidden="1"/>
  </cols>
  <sheetData>
    <row r="1" spans="1:17" ht="30" customHeight="1">
      <c r="A1" s="74"/>
      <c r="B1" s="127" t="s">
        <v>0</v>
      </c>
      <c r="C1" s="2"/>
      <c r="D1" s="2"/>
      <c r="E1" s="2"/>
      <c r="F1" s="2"/>
      <c r="G1" s="2"/>
      <c r="H1" s="2"/>
      <c r="I1" s="3"/>
      <c r="J1" s="3"/>
      <c r="K1" s="3"/>
      <c r="L1" s="3"/>
      <c r="M1" s="3"/>
      <c r="N1" s="3"/>
      <c r="O1" s="39"/>
      <c r="P1" s="39"/>
      <c r="Q1" s="3"/>
    </row>
    <row r="2" spans="1:17" ht="5.0999999999999996" customHeight="1">
      <c r="A2" s="5"/>
      <c r="B2" s="6"/>
      <c r="C2" s="6"/>
      <c r="D2" s="6"/>
      <c r="E2" s="6"/>
      <c r="F2" s="6"/>
      <c r="G2" s="6"/>
      <c r="H2" s="6"/>
      <c r="I2" s="7"/>
      <c r="J2" s="7"/>
      <c r="K2" s="7"/>
      <c r="L2" s="7"/>
      <c r="M2" s="7"/>
      <c r="N2" s="7"/>
      <c r="O2" s="39"/>
      <c r="P2" s="39"/>
      <c r="Q2" s="7"/>
    </row>
    <row r="3" spans="1:17" ht="15" customHeight="1">
      <c r="A3" s="21"/>
      <c r="B3" s="133" t="str">
        <f>IF(OR(Stocks_1Jan="Yes",Stocks_31Dec="Yes"),"Please fill in the details on this form",IF(AND(Stocks_1Jan="No",Stocks_31Dec="No"),"You do not need to enter details on this form",""))</f>
        <v/>
      </c>
      <c r="C3" s="21"/>
      <c r="D3" s="20"/>
      <c r="E3" s="20"/>
      <c r="F3" s="20"/>
      <c r="G3" s="20"/>
      <c r="H3" s="20"/>
      <c r="I3" s="21"/>
      <c r="J3" s="21"/>
      <c r="K3" s="21"/>
      <c r="L3" s="21"/>
      <c r="M3" s="21"/>
      <c r="N3" s="21"/>
      <c r="O3" s="20"/>
      <c r="P3" s="20"/>
      <c r="Q3" s="21"/>
    </row>
    <row r="4" spans="1:17" ht="15" customHeight="1">
      <c r="A4" s="21"/>
      <c r="B4" s="21"/>
      <c r="C4" s="21"/>
      <c r="D4" s="20"/>
      <c r="E4" s="20"/>
      <c r="F4" s="20"/>
      <c r="G4" s="20"/>
      <c r="H4" s="20"/>
      <c r="I4" s="21"/>
      <c r="J4" s="21"/>
      <c r="K4" s="21"/>
      <c r="L4" s="21"/>
      <c r="M4" s="21"/>
      <c r="N4" s="21"/>
      <c r="O4" s="20"/>
      <c r="P4" s="20"/>
      <c r="Q4" s="21"/>
    </row>
    <row r="5" spans="1:17" ht="15" customHeight="1">
      <c r="A5" s="21"/>
      <c r="B5" s="105" t="s">
        <v>65</v>
      </c>
      <c r="C5" s="8"/>
      <c r="D5" s="40"/>
      <c r="E5" s="40"/>
      <c r="F5" s="40"/>
      <c r="G5" s="40"/>
      <c r="H5" s="40"/>
      <c r="I5" s="31"/>
      <c r="J5" s="31"/>
      <c r="K5" s="31"/>
      <c r="L5" s="31"/>
      <c r="M5" s="31"/>
      <c r="N5" s="31"/>
      <c r="O5" s="40"/>
      <c r="P5" s="40"/>
      <c r="Q5" s="31"/>
    </row>
    <row r="6" spans="1:17" ht="15" customHeight="1">
      <c r="A6" s="21"/>
      <c r="B6" s="10"/>
      <c r="C6" s="10"/>
      <c r="D6" s="41"/>
      <c r="E6" s="41"/>
      <c r="F6" s="41"/>
      <c r="G6" s="41"/>
      <c r="H6" s="41"/>
      <c r="I6" s="21"/>
      <c r="J6" s="21"/>
      <c r="K6" s="21"/>
      <c r="L6" s="21"/>
      <c r="M6" s="21"/>
      <c r="N6" s="21"/>
      <c r="O6" s="20"/>
      <c r="P6" s="20"/>
      <c r="Q6" s="21"/>
    </row>
    <row r="7" spans="1:17" s="126" customFormat="1" ht="15" customHeight="1">
      <c r="A7" s="111"/>
      <c r="B7" s="134" t="s">
        <v>39</v>
      </c>
      <c r="C7" s="134" t="s">
        <v>40</v>
      </c>
      <c r="D7" s="135" t="s">
        <v>41</v>
      </c>
      <c r="E7" s="135" t="s">
        <v>42</v>
      </c>
      <c r="F7" s="135" t="s">
        <v>43</v>
      </c>
      <c r="G7" s="135" t="s">
        <v>44</v>
      </c>
      <c r="H7" s="135" t="s">
        <v>45</v>
      </c>
      <c r="I7" s="134" t="s">
        <v>46</v>
      </c>
      <c r="J7" s="134" t="s">
        <v>47</v>
      </c>
      <c r="K7" s="134" t="s">
        <v>66</v>
      </c>
      <c r="L7" s="134" t="str">
        <f>"Quantity (kg) 1st Jan "&amp;Report_year</f>
        <v xml:space="preserve">Quantity (kg) 1st Jan </v>
      </c>
      <c r="M7" s="134" t="str">
        <f>"Quantity (kg) 31st Dec "&amp;Report_year</f>
        <v xml:space="preserve">Quantity (kg) 31st Dec </v>
      </c>
      <c r="N7" s="134" t="s">
        <v>18</v>
      </c>
      <c r="O7" s="135" t="s">
        <v>67</v>
      </c>
      <c r="P7" s="135" t="s">
        <v>68</v>
      </c>
      <c r="Q7" s="111"/>
    </row>
    <row r="8" spans="1:17" ht="15" customHeight="1" thickBot="1">
      <c r="A8" s="32"/>
      <c r="B8" s="32"/>
      <c r="C8" s="32"/>
      <c r="D8" s="16"/>
      <c r="E8" s="16"/>
      <c r="F8" s="28"/>
      <c r="G8" s="28"/>
      <c r="H8" s="28"/>
      <c r="I8" s="32"/>
      <c r="J8" s="32"/>
      <c r="K8" s="32"/>
      <c r="L8" s="32"/>
      <c r="M8" s="32"/>
      <c r="N8" s="32"/>
      <c r="O8" s="16"/>
      <c r="P8" s="16"/>
      <c r="Q8" s="32"/>
    </row>
    <row r="9" spans="1:17" s="119"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2" t="s">
        <v>29</v>
      </c>
      <c r="L9" s="124"/>
      <c r="M9" s="124"/>
      <c r="N9" s="122"/>
      <c r="O9" s="123" t="e">
        <f>L9*H9</f>
        <v>#VALUE!</v>
      </c>
      <c r="P9" s="123" t="e">
        <f>M9*H9</f>
        <v>#VALUE!</v>
      </c>
      <c r="Q9" s="131"/>
    </row>
    <row r="10" spans="1:17" s="119"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2" t="s">
        <v>29</v>
      </c>
      <c r="L10" s="124"/>
      <c r="M10" s="124"/>
      <c r="N10" s="122"/>
      <c r="O10" s="123" t="e">
        <f t="shared" ref="O10:O33" si="0">L10*H10</f>
        <v>#VALUE!</v>
      </c>
      <c r="P10" s="123" t="e">
        <f t="shared" ref="P10:P33" si="1">M10*H10</f>
        <v>#VALUE!</v>
      </c>
      <c r="Q10" s="131"/>
    </row>
    <row r="11" spans="1:17" s="119"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2" t="s">
        <v>29</v>
      </c>
      <c r="L11" s="124"/>
      <c r="M11" s="124"/>
      <c r="N11" s="122"/>
      <c r="O11" s="123" t="e">
        <f t="shared" si="0"/>
        <v>#VALUE!</v>
      </c>
      <c r="P11" s="123" t="e">
        <f t="shared" si="1"/>
        <v>#VALUE!</v>
      </c>
      <c r="Q11" s="131"/>
    </row>
    <row r="12" spans="1:17" s="119"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2" t="s">
        <v>29</v>
      </c>
      <c r="L12" s="124"/>
      <c r="M12" s="124"/>
      <c r="N12" s="122"/>
      <c r="O12" s="123" t="e">
        <f t="shared" si="0"/>
        <v>#VALUE!</v>
      </c>
      <c r="P12" s="123" t="e">
        <f t="shared" si="1"/>
        <v>#VALUE!</v>
      </c>
      <c r="Q12" s="131"/>
    </row>
    <row r="13" spans="1:17" s="119"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2" t="s">
        <v>29</v>
      </c>
      <c r="L13" s="124"/>
      <c r="M13" s="124"/>
      <c r="N13" s="122"/>
      <c r="O13" s="123" t="e">
        <f t="shared" si="0"/>
        <v>#VALUE!</v>
      </c>
      <c r="P13" s="123" t="e">
        <f t="shared" si="1"/>
        <v>#VALUE!</v>
      </c>
      <c r="Q13" s="131"/>
    </row>
    <row r="14" spans="1:17" s="119"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2" t="s">
        <v>29</v>
      </c>
      <c r="L14" s="124"/>
      <c r="M14" s="124"/>
      <c r="N14" s="122"/>
      <c r="O14" s="123" t="e">
        <f t="shared" si="0"/>
        <v>#VALUE!</v>
      </c>
      <c r="P14" s="123" t="e">
        <f t="shared" si="1"/>
        <v>#VALUE!</v>
      </c>
      <c r="Q14" s="131"/>
    </row>
    <row r="15" spans="1:17" s="119"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2" t="s">
        <v>29</v>
      </c>
      <c r="L15" s="124"/>
      <c r="M15" s="124"/>
      <c r="N15" s="122"/>
      <c r="O15" s="123" t="e">
        <f t="shared" si="0"/>
        <v>#VALUE!</v>
      </c>
      <c r="P15" s="123" t="e">
        <f t="shared" si="1"/>
        <v>#VALUE!</v>
      </c>
      <c r="Q15" s="131"/>
    </row>
    <row r="16" spans="1:17" s="119"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2" t="s">
        <v>29</v>
      </c>
      <c r="L16" s="124"/>
      <c r="M16" s="124"/>
      <c r="N16" s="122"/>
      <c r="O16" s="123" t="e">
        <f t="shared" si="0"/>
        <v>#VALUE!</v>
      </c>
      <c r="P16" s="123" t="e">
        <f t="shared" si="1"/>
        <v>#VALUE!</v>
      </c>
      <c r="Q16" s="131"/>
    </row>
    <row r="17" spans="1:17" s="119"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2" t="s">
        <v>29</v>
      </c>
      <c r="L17" s="124"/>
      <c r="M17" s="124"/>
      <c r="N17" s="122"/>
      <c r="O17" s="123" t="e">
        <f t="shared" si="0"/>
        <v>#VALUE!</v>
      </c>
      <c r="P17" s="123" t="e">
        <f t="shared" si="1"/>
        <v>#VALUE!</v>
      </c>
      <c r="Q17" s="131"/>
    </row>
    <row r="18" spans="1:17" s="119"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2" t="s">
        <v>29</v>
      </c>
      <c r="L18" s="124"/>
      <c r="M18" s="124"/>
      <c r="N18" s="122"/>
      <c r="O18" s="123" t="e">
        <f t="shared" si="0"/>
        <v>#VALUE!</v>
      </c>
      <c r="P18" s="123" t="e">
        <f t="shared" si="1"/>
        <v>#VALUE!</v>
      </c>
      <c r="Q18" s="131"/>
    </row>
    <row r="19" spans="1:17" s="119"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2" t="s">
        <v>29</v>
      </c>
      <c r="L19" s="124"/>
      <c r="M19" s="124"/>
      <c r="N19" s="122"/>
      <c r="O19" s="123" t="e">
        <f t="shared" si="0"/>
        <v>#VALUE!</v>
      </c>
      <c r="P19" s="123" t="e">
        <f t="shared" si="1"/>
        <v>#VALUE!</v>
      </c>
      <c r="Q19" s="131"/>
    </row>
    <row r="20" spans="1:17" s="119"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2" t="s">
        <v>29</v>
      </c>
      <c r="L20" s="124"/>
      <c r="M20" s="124"/>
      <c r="N20" s="122"/>
      <c r="O20" s="123" t="e">
        <f t="shared" si="0"/>
        <v>#VALUE!</v>
      </c>
      <c r="P20" s="123" t="e">
        <f t="shared" si="1"/>
        <v>#VALUE!</v>
      </c>
      <c r="Q20" s="131"/>
    </row>
    <row r="21" spans="1:17" s="119"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2" t="s">
        <v>29</v>
      </c>
      <c r="L21" s="124"/>
      <c r="M21" s="124"/>
      <c r="N21" s="122"/>
      <c r="O21" s="123" t="e">
        <f t="shared" si="0"/>
        <v>#VALUE!</v>
      </c>
      <c r="P21" s="123" t="e">
        <f t="shared" si="1"/>
        <v>#VALUE!</v>
      </c>
      <c r="Q21" s="131"/>
    </row>
    <row r="22" spans="1:17" s="119"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2" t="s">
        <v>29</v>
      </c>
      <c r="L22" s="124"/>
      <c r="M22" s="124"/>
      <c r="N22" s="122"/>
      <c r="O22" s="123" t="e">
        <f t="shared" si="0"/>
        <v>#VALUE!</v>
      </c>
      <c r="P22" s="123" t="e">
        <f t="shared" si="1"/>
        <v>#VALUE!</v>
      </c>
      <c r="Q22" s="131"/>
    </row>
    <row r="23" spans="1:17" s="119"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2" t="s">
        <v>29</v>
      </c>
      <c r="L23" s="124"/>
      <c r="M23" s="124"/>
      <c r="N23" s="122"/>
      <c r="O23" s="123" t="e">
        <f t="shared" si="0"/>
        <v>#VALUE!</v>
      </c>
      <c r="P23" s="123" t="e">
        <f t="shared" si="1"/>
        <v>#VALUE!</v>
      </c>
      <c r="Q23" s="131"/>
    </row>
    <row r="24" spans="1:17" s="119"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2" t="s">
        <v>29</v>
      </c>
      <c r="L24" s="124"/>
      <c r="M24" s="124"/>
      <c r="N24" s="122"/>
      <c r="O24" s="123" t="e">
        <f t="shared" si="0"/>
        <v>#VALUE!</v>
      </c>
      <c r="P24" s="123" t="e">
        <f t="shared" si="1"/>
        <v>#VALUE!</v>
      </c>
      <c r="Q24" s="131"/>
    </row>
    <row r="25" spans="1:17" s="119"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2" t="s">
        <v>29</v>
      </c>
      <c r="L25" s="124"/>
      <c r="M25" s="124"/>
      <c r="N25" s="122"/>
      <c r="O25" s="123" t="e">
        <f t="shared" si="0"/>
        <v>#VALUE!</v>
      </c>
      <c r="P25" s="123" t="e">
        <f t="shared" si="1"/>
        <v>#VALUE!</v>
      </c>
      <c r="Q25" s="131"/>
    </row>
    <row r="26" spans="1:17" s="119"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2" t="s">
        <v>29</v>
      </c>
      <c r="L26" s="124"/>
      <c r="M26" s="124"/>
      <c r="N26" s="122"/>
      <c r="O26" s="123" t="e">
        <f t="shared" si="0"/>
        <v>#VALUE!</v>
      </c>
      <c r="P26" s="123" t="e">
        <f t="shared" si="1"/>
        <v>#VALUE!</v>
      </c>
      <c r="Q26" s="131"/>
    </row>
    <row r="27" spans="1:17" s="119"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2" t="s">
        <v>29</v>
      </c>
      <c r="L27" s="124"/>
      <c r="M27" s="124"/>
      <c r="N27" s="122"/>
      <c r="O27" s="123" t="e">
        <f t="shared" si="0"/>
        <v>#VALUE!</v>
      </c>
      <c r="P27" s="123" t="e">
        <f t="shared" si="1"/>
        <v>#VALUE!</v>
      </c>
      <c r="Q27" s="131"/>
    </row>
    <row r="28" spans="1:17" s="119"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2" t="s">
        <v>29</v>
      </c>
      <c r="L28" s="124"/>
      <c r="M28" s="124"/>
      <c r="N28" s="122"/>
      <c r="O28" s="123" t="e">
        <f t="shared" si="0"/>
        <v>#VALUE!</v>
      </c>
      <c r="P28" s="123" t="e">
        <f t="shared" si="1"/>
        <v>#VALUE!</v>
      </c>
      <c r="Q28" s="131"/>
    </row>
    <row r="29" spans="1:17" s="119"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2" t="s">
        <v>29</v>
      </c>
      <c r="L29" s="124"/>
      <c r="M29" s="124"/>
      <c r="N29" s="122"/>
      <c r="O29" s="123" t="e">
        <f t="shared" si="0"/>
        <v>#VALUE!</v>
      </c>
      <c r="P29" s="123" t="e">
        <f t="shared" si="1"/>
        <v>#VALUE!</v>
      </c>
      <c r="Q29" s="131"/>
    </row>
    <row r="30" spans="1:17" s="119"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2" t="s">
        <v>29</v>
      </c>
      <c r="L30" s="124"/>
      <c r="M30" s="124"/>
      <c r="N30" s="122"/>
      <c r="O30" s="123" t="e">
        <f t="shared" si="0"/>
        <v>#VALUE!</v>
      </c>
      <c r="P30" s="123" t="e">
        <f t="shared" si="1"/>
        <v>#VALUE!</v>
      </c>
      <c r="Q30" s="131"/>
    </row>
    <row r="31" spans="1:17" s="119"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2" t="s">
        <v>29</v>
      </c>
      <c r="L31" s="124"/>
      <c r="M31" s="124"/>
      <c r="N31" s="122"/>
      <c r="O31" s="123" t="e">
        <f t="shared" si="0"/>
        <v>#VALUE!</v>
      </c>
      <c r="P31" s="123" t="e">
        <f t="shared" si="1"/>
        <v>#VALUE!</v>
      </c>
      <c r="Q31" s="131"/>
    </row>
    <row r="32" spans="1:17" s="119"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2" t="s">
        <v>29</v>
      </c>
      <c r="L32" s="124"/>
      <c r="M32" s="124"/>
      <c r="N32" s="122"/>
      <c r="O32" s="123" t="e">
        <f t="shared" si="0"/>
        <v>#VALUE!</v>
      </c>
      <c r="P32" s="123" t="e">
        <f t="shared" si="1"/>
        <v>#VALUE!</v>
      </c>
      <c r="Q32" s="131"/>
    </row>
    <row r="33" spans="1:17" s="119"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2" t="s">
        <v>29</v>
      </c>
      <c r="L33" s="124"/>
      <c r="M33" s="124"/>
      <c r="N33" s="122"/>
      <c r="O33" s="123" t="e">
        <f t="shared" si="0"/>
        <v>#VALUE!</v>
      </c>
      <c r="P33" s="123" t="e">
        <f t="shared" si="1"/>
        <v>#VALUE!</v>
      </c>
      <c r="Q33" s="131"/>
    </row>
    <row r="34" spans="1:17" ht="15" customHeight="1">
      <c r="A34" s="32"/>
      <c r="B34" s="24"/>
      <c r="C34" s="24"/>
      <c r="D34" s="30"/>
      <c r="E34" s="30"/>
      <c r="F34" s="30"/>
      <c r="G34" s="30"/>
      <c r="H34" s="30"/>
      <c r="I34" s="24"/>
      <c r="J34" s="24"/>
      <c r="K34" s="24"/>
      <c r="L34" s="24"/>
      <c r="M34" s="24"/>
      <c r="N34" s="24"/>
      <c r="O34" s="30"/>
      <c r="P34" s="30"/>
      <c r="Q34" s="27"/>
    </row>
    <row r="35" spans="1:17" ht="15" hidden="1" customHeight="1">
      <c r="A35" s="32"/>
      <c r="B35" s="25"/>
      <c r="C35" s="25"/>
      <c r="D35" s="30"/>
      <c r="E35" s="30"/>
      <c r="F35" s="42"/>
      <c r="G35" s="42"/>
      <c r="H35" s="42"/>
      <c r="I35" s="24"/>
      <c r="J35" s="24"/>
      <c r="K35" s="24"/>
      <c r="L35" s="24"/>
      <c r="M35" s="24"/>
      <c r="N35" s="24"/>
      <c r="O35" s="24"/>
      <c r="P35" s="24"/>
      <c r="Q35" s="27"/>
    </row>
    <row r="36" spans="1:17" ht="15" hidden="1" customHeight="1">
      <c r="A36" s="21"/>
      <c r="B36" s="21"/>
      <c r="C36" s="21"/>
      <c r="D36" s="20"/>
      <c r="E36" s="20"/>
      <c r="F36" s="20"/>
      <c r="G36" s="20"/>
      <c r="H36" s="20"/>
      <c r="I36" s="21"/>
      <c r="J36" s="21"/>
      <c r="K36" s="21"/>
      <c r="L36" s="21"/>
      <c r="M36" s="21"/>
      <c r="N36" s="21"/>
      <c r="O36" s="21"/>
      <c r="P36" s="21"/>
      <c r="Q36" s="21"/>
    </row>
    <row r="37" spans="1:17" ht="15" hidden="1" customHeight="1">
      <c r="A37" s="21"/>
      <c r="B37" s="21"/>
      <c r="C37" s="21"/>
      <c r="D37" s="29"/>
      <c r="E37" s="29"/>
      <c r="F37" s="20"/>
      <c r="G37" s="20"/>
      <c r="H37" s="20"/>
      <c r="I37" s="21"/>
      <c r="J37" s="21"/>
      <c r="K37" s="21"/>
      <c r="L37" s="21"/>
      <c r="M37" s="21"/>
      <c r="N37" s="21"/>
      <c r="O37" s="21"/>
      <c r="P37" s="21"/>
      <c r="Q37" s="21"/>
    </row>
    <row r="38" spans="1:17" ht="15" hidden="1" customHeight="1">
      <c r="A38" s="21"/>
      <c r="B38" s="21"/>
      <c r="C38" s="21"/>
      <c r="D38" s="20"/>
      <c r="E38" s="20"/>
      <c r="F38" s="20"/>
      <c r="G38" s="20"/>
      <c r="H38" s="20"/>
      <c r="I38" s="21"/>
      <c r="J38" s="21"/>
      <c r="K38" s="21"/>
      <c r="L38" s="21"/>
      <c r="M38" s="21"/>
      <c r="N38" s="21"/>
      <c r="O38" s="21"/>
      <c r="P38" s="21"/>
      <c r="Q38" s="21"/>
    </row>
    <row r="39" spans="1:17" ht="15" hidden="1" customHeight="1">
      <c r="A39" s="21"/>
      <c r="B39" s="21"/>
      <c r="C39" s="21"/>
      <c r="D39" s="20"/>
      <c r="E39" s="20"/>
      <c r="F39" s="20"/>
      <c r="G39" s="20"/>
      <c r="H39" s="20"/>
      <c r="I39" s="21"/>
      <c r="J39" s="21"/>
      <c r="K39" s="21"/>
      <c r="L39" s="21"/>
      <c r="M39" s="21"/>
      <c r="N39" s="21"/>
      <c r="O39" s="21"/>
      <c r="P39" s="21"/>
      <c r="Q39" s="21"/>
    </row>
    <row r="40" spans="1:17" ht="15" hidden="1" customHeight="1">
      <c r="A40" s="21"/>
      <c r="B40" s="21"/>
      <c r="C40" s="21"/>
      <c r="D40" s="20"/>
      <c r="E40" s="20"/>
      <c r="F40" s="20"/>
      <c r="G40" s="20"/>
      <c r="H40" s="20"/>
      <c r="I40" s="21"/>
      <c r="J40" s="21"/>
      <c r="K40" s="21"/>
      <c r="L40" s="21"/>
      <c r="M40" s="21"/>
      <c r="N40" s="21"/>
      <c r="O40" s="21"/>
      <c r="P40" s="21"/>
      <c r="Q40" s="21"/>
    </row>
    <row r="41" spans="1:17" ht="15" hidden="1" customHeight="1"/>
  </sheetData>
  <sheetProtection algorithmName="SHA-512" hashValue="6Udzfi4uyAn7nZAtskanKEsWeMA1mxj9+unNtqhYP6tttnxsU6Y3h62lKHymHvslv6LmO62akZWOHNaMhtspzg==" saltValue="xTDXI4CUeQqU6ZLtdsPfuQ==" spinCount="100000" sheet="1" objects="1" scenarios="1"/>
  <conditionalFormatting sqref="A5:IV1000">
    <cfRule type="expression" dxfId="75" priority="1">
      <formula>$B$3="You do not need to enter details on this form"</formula>
    </cfRule>
  </conditionalFormatting>
  <dataValidations count="9">
    <dataValidation type="custom" allowBlank="1" showInputMessage="1" showErrorMessage="1" prompt="Enter quantity with up to 3 decimal places" sqref="L9:M33" xr:uid="{00000000-0002-0000-0900-000000000000}">
      <formula1>ISNUMBER(L9)</formula1>
    </dataValidation>
    <dataValidation type="textLength" operator="lessThan" allowBlank="1" showInputMessage="1" showErrorMessage="1" prompt="Free text - max 250 characters" sqref="N9:N33" xr:uid="{00000000-0002-0000-0900-000001000000}">
      <formula1>250</formula1>
    </dataValidation>
    <dataValidation type="list" allowBlank="1" showInputMessage="1" showErrorMessage="1" sqref="K9:K33" xr:uid="{00000000-0002-0000-0900-000002000000}">
      <formula1>INDIRECT("T_Stock_Type")</formula1>
    </dataValidation>
    <dataValidation type="list" allowBlank="1" showInputMessage="1" showErrorMessage="1" sqref="J9:J33" xr:uid="{00000000-0002-0000-0900-000003000000}">
      <formula1>INDIRECT("T_Total_Stocks")</formula1>
    </dataValidation>
    <dataValidation type="list" allowBlank="1" showInputMessage="1" showErrorMessage="1" sqref="C9:C33" xr:uid="{00000000-0002-0000-0900-000004000000}">
      <formula1>INDIRECT(B9)</formula1>
    </dataValidation>
    <dataValidation type="list" allowBlank="1" showInputMessage="1" showErrorMessage="1" sqref="I9:I33" xr:uid="{00000000-0002-0000-0900-000005000000}">
      <formula1>INDIRECT("T_Substance_nature")</formula1>
    </dataValidation>
    <dataValidation type="list" allowBlank="1" showInputMessage="1" showErrorMessage="1" sqref="B9:B33" xr:uid="{00000000-0002-0000-0900-000006000000}">
      <formula1>Substance_Group</formula1>
    </dataValidation>
    <dataValidation type="list" allowBlank="1" showInputMessage="1" showErrorMessage="1" sqref="I35" xr:uid="{00000000-0002-0000-0900-000007000000}">
      <formula1>"Select,Yes,No"</formula1>
    </dataValidation>
    <dataValidation operator="lessThan" allowBlank="1" showErrorMessage="1" prompt="Free text - max 250 characters" sqref="O9:P33" xr:uid="{00000000-0002-0000-0900-000008000000}"/>
  </dataValidations>
  <pageMargins left="0.7" right="0.7" top="0.75" bottom="0.75" header="0.3" footer="0.3"/>
  <pageSetup paperSize="9" orientation="portrait" horizontalDpi="90" verticalDpi="9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P1612"/>
  <sheetViews>
    <sheetView showGridLines="0" zoomScaleNormal="100" workbookViewId="0">
      <selection activeCell="A30" sqref="A30"/>
    </sheetView>
  </sheetViews>
  <sheetFormatPr defaultColWidth="0" defaultRowHeight="0" customHeight="1" zeroHeight="1"/>
  <cols>
    <col min="1" max="3" width="20.5703125" customWidth="1"/>
    <col min="4" max="8" width="20.5703125" hidden="1" customWidth="1"/>
    <col min="9" max="10" width="20.5703125" customWidth="1"/>
    <col min="11" max="12" width="25.5703125" customWidth="1"/>
    <col min="13" max="13" width="50.5703125" customWidth="1"/>
    <col min="14" max="15" width="30.42578125" hidden="1" customWidth="1"/>
    <col min="16" max="16" width="20.5703125" customWidth="1"/>
    <col min="17" max="16384" width="96.5703125" hidden="1"/>
  </cols>
  <sheetData>
    <row r="1" spans="1:16" s="143" customFormat="1" ht="30" customHeight="1">
      <c r="A1" s="1"/>
      <c r="B1" s="127" t="s">
        <v>0</v>
      </c>
      <c r="C1" s="2"/>
      <c r="D1" s="2"/>
      <c r="E1" s="2"/>
      <c r="F1" s="2"/>
      <c r="G1" s="2"/>
      <c r="H1" s="2"/>
      <c r="I1" s="3"/>
      <c r="J1" s="3"/>
      <c r="K1" s="3"/>
      <c r="L1" s="3"/>
      <c r="M1" s="3"/>
      <c r="N1" s="39"/>
      <c r="O1" s="39"/>
      <c r="P1" s="3"/>
    </row>
    <row r="2" spans="1:16" s="143" customFormat="1" ht="5.0999999999999996" customHeight="1">
      <c r="A2" s="5"/>
      <c r="B2" s="6"/>
      <c r="C2" s="6"/>
      <c r="D2" s="6"/>
      <c r="E2" s="6"/>
      <c r="F2" s="6"/>
      <c r="G2" s="6"/>
      <c r="H2" s="6"/>
      <c r="I2" s="7"/>
      <c r="J2" s="7"/>
      <c r="K2" s="7"/>
      <c r="L2" s="7"/>
      <c r="M2" s="7"/>
      <c r="N2" s="39"/>
      <c r="O2" s="39"/>
      <c r="P2" s="21"/>
    </row>
    <row r="3" spans="1:16" ht="15" customHeight="1">
      <c r="A3" s="21"/>
      <c r="B3" s="133" t="str">
        <f>IF(Producer="Select"," ",IF(Producer="yes","Please fill in the details on this form","You do not need to enter details on this form"))</f>
        <v xml:space="preserve"> </v>
      </c>
      <c r="C3" s="21"/>
      <c r="D3" s="20"/>
      <c r="E3" s="20"/>
      <c r="F3" s="20"/>
      <c r="G3" s="20"/>
      <c r="H3" s="20"/>
      <c r="I3" s="21"/>
      <c r="J3" s="21"/>
      <c r="K3" s="21"/>
      <c r="L3" s="21"/>
      <c r="M3" s="21"/>
      <c r="N3" s="20"/>
      <c r="O3" s="20"/>
      <c r="P3" s="21"/>
    </row>
    <row r="4" spans="1:16" ht="15" customHeight="1">
      <c r="A4" s="21"/>
      <c r="B4" s="21"/>
      <c r="C4" s="21"/>
      <c r="D4" s="20"/>
      <c r="E4" s="20"/>
      <c r="F4" s="20"/>
      <c r="G4" s="20"/>
      <c r="H4" s="20"/>
      <c r="I4" s="21"/>
      <c r="J4" s="21"/>
      <c r="K4" s="21"/>
      <c r="L4" s="21"/>
      <c r="M4" s="21"/>
      <c r="N4" s="20"/>
      <c r="O4" s="20"/>
      <c r="P4" s="21"/>
    </row>
    <row r="5" spans="1:16" ht="15" customHeight="1">
      <c r="A5" s="21"/>
      <c r="B5" s="105" t="s">
        <v>69</v>
      </c>
      <c r="C5" s="8"/>
      <c r="D5" s="40"/>
      <c r="E5" s="40"/>
      <c r="F5" s="40"/>
      <c r="G5" s="40"/>
      <c r="H5" s="40"/>
      <c r="I5" s="31"/>
      <c r="J5" s="31"/>
      <c r="K5" s="31"/>
      <c r="L5" s="31"/>
      <c r="M5" s="31"/>
      <c r="N5" s="40"/>
      <c r="O5" s="40"/>
      <c r="P5" s="31"/>
    </row>
    <row r="6" spans="1:16" ht="15" customHeight="1">
      <c r="A6" s="21"/>
      <c r="B6" s="10"/>
      <c r="C6" s="10"/>
      <c r="D6" s="41"/>
      <c r="E6" s="41"/>
      <c r="F6" s="41"/>
      <c r="G6" s="41"/>
      <c r="H6" s="41"/>
      <c r="I6" s="11"/>
      <c r="J6" s="11"/>
      <c r="K6" s="11"/>
      <c r="L6" s="11"/>
      <c r="M6" s="11"/>
      <c r="N6" s="41"/>
      <c r="O6" s="41"/>
      <c r="P6" s="11"/>
    </row>
    <row r="7" spans="1:16" s="154" customFormat="1" ht="15" customHeight="1">
      <c r="A7" s="134"/>
      <c r="B7" s="134" t="s">
        <v>39</v>
      </c>
      <c r="C7" s="134" t="s">
        <v>40</v>
      </c>
      <c r="D7" s="135" t="s">
        <v>41</v>
      </c>
      <c r="E7" s="135" t="s">
        <v>42</v>
      </c>
      <c r="F7" s="135" t="s">
        <v>43</v>
      </c>
      <c r="G7" s="135" t="s">
        <v>44</v>
      </c>
      <c r="H7" s="135" t="s">
        <v>45</v>
      </c>
      <c r="I7" s="134" t="s">
        <v>46</v>
      </c>
      <c r="J7" s="134" t="s">
        <v>47</v>
      </c>
      <c r="K7" s="134" t="str">
        <f>"Quantity (kg) 1st Jan "&amp;Report_year</f>
        <v xml:space="preserve">Quantity (kg) 1st Jan </v>
      </c>
      <c r="L7" s="134" t="str">
        <f>"Quantity (kg) 31st Dec "&amp;Report_year</f>
        <v xml:space="preserve">Quantity (kg) 31st Dec </v>
      </c>
      <c r="M7" s="134" t="s">
        <v>18</v>
      </c>
      <c r="N7" s="135" t="s">
        <v>67</v>
      </c>
      <c r="O7" s="135" t="s">
        <v>68</v>
      </c>
      <c r="P7" s="142"/>
    </row>
    <row r="8" spans="1:16" s="78" customFormat="1" ht="15" customHeight="1" thickBot="1">
      <c r="A8" s="32"/>
      <c r="B8" s="32"/>
      <c r="C8" s="32"/>
      <c r="D8" s="16"/>
      <c r="E8" s="16"/>
      <c r="F8" s="28"/>
      <c r="G8" s="28"/>
      <c r="H8" s="28"/>
      <c r="I8" s="32"/>
      <c r="J8" s="32"/>
      <c r="K8" s="32"/>
      <c r="L8" s="32"/>
      <c r="M8" s="32"/>
      <c r="N8" s="16"/>
      <c r="O8" s="16"/>
      <c r="P8" s="11"/>
    </row>
    <row r="9" spans="1:16"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4"/>
      <c r="M9" s="122"/>
      <c r="N9" s="123" t="e">
        <f>K9*H9</f>
        <v>#VALUE!</v>
      </c>
      <c r="O9" s="123" t="e">
        <f>L9*H9</f>
        <v>#VALUE!</v>
      </c>
      <c r="P9" s="131"/>
    </row>
    <row r="10" spans="1:16"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4"/>
      <c r="M10" s="122"/>
      <c r="N10" s="123" t="e">
        <f t="shared" ref="N10:N33" si="0">K10*H10</f>
        <v>#VALUE!</v>
      </c>
      <c r="O10" s="123" t="e">
        <f t="shared" ref="O10:O33" si="1">L10*H10</f>
        <v>#VALUE!</v>
      </c>
      <c r="P10" s="131"/>
    </row>
    <row r="11" spans="1:16"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4"/>
      <c r="M11" s="122"/>
      <c r="N11" s="123" t="e">
        <f t="shared" si="0"/>
        <v>#VALUE!</v>
      </c>
      <c r="O11" s="123" t="e">
        <f t="shared" si="1"/>
        <v>#VALUE!</v>
      </c>
      <c r="P11" s="131"/>
    </row>
    <row r="12" spans="1:16"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4"/>
      <c r="M12" s="122"/>
      <c r="N12" s="123" t="e">
        <f t="shared" si="0"/>
        <v>#VALUE!</v>
      </c>
      <c r="O12" s="123" t="e">
        <f t="shared" si="1"/>
        <v>#VALUE!</v>
      </c>
      <c r="P12" s="131"/>
    </row>
    <row r="13" spans="1:16"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4"/>
      <c r="M13" s="122"/>
      <c r="N13" s="123" t="e">
        <f t="shared" si="0"/>
        <v>#VALUE!</v>
      </c>
      <c r="O13" s="123" t="e">
        <f t="shared" si="1"/>
        <v>#VALUE!</v>
      </c>
      <c r="P13" s="131"/>
    </row>
    <row r="14" spans="1:16"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4"/>
      <c r="M14" s="122"/>
      <c r="N14" s="123" t="e">
        <f t="shared" si="0"/>
        <v>#VALUE!</v>
      </c>
      <c r="O14" s="123" t="e">
        <f t="shared" si="1"/>
        <v>#VALUE!</v>
      </c>
      <c r="P14" s="131"/>
    </row>
    <row r="15" spans="1:16"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4"/>
      <c r="M15" s="122"/>
      <c r="N15" s="123" t="e">
        <f t="shared" si="0"/>
        <v>#VALUE!</v>
      </c>
      <c r="O15" s="123" t="e">
        <f t="shared" si="1"/>
        <v>#VALUE!</v>
      </c>
      <c r="P15" s="131"/>
    </row>
    <row r="16" spans="1:16"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4"/>
      <c r="M16" s="122"/>
      <c r="N16" s="123" t="e">
        <f t="shared" si="0"/>
        <v>#VALUE!</v>
      </c>
      <c r="O16" s="123" t="e">
        <f t="shared" si="1"/>
        <v>#VALUE!</v>
      </c>
      <c r="P16" s="131"/>
    </row>
    <row r="17" spans="1:16"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4"/>
      <c r="M17" s="122"/>
      <c r="N17" s="123" t="e">
        <f t="shared" si="0"/>
        <v>#VALUE!</v>
      </c>
      <c r="O17" s="123" t="e">
        <f t="shared" si="1"/>
        <v>#VALUE!</v>
      </c>
      <c r="P17" s="131"/>
    </row>
    <row r="18" spans="1:16"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4"/>
      <c r="M18" s="122"/>
      <c r="N18" s="123" t="e">
        <f t="shared" si="0"/>
        <v>#VALUE!</v>
      </c>
      <c r="O18" s="123" t="e">
        <f t="shared" si="1"/>
        <v>#VALUE!</v>
      </c>
      <c r="P18" s="131"/>
    </row>
    <row r="19" spans="1:16"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4"/>
      <c r="M19" s="122"/>
      <c r="N19" s="123" t="e">
        <f t="shared" si="0"/>
        <v>#VALUE!</v>
      </c>
      <c r="O19" s="123" t="e">
        <f t="shared" si="1"/>
        <v>#VALUE!</v>
      </c>
      <c r="P19" s="131"/>
    </row>
    <row r="20" spans="1:16"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4"/>
      <c r="M20" s="122"/>
      <c r="N20" s="123" t="e">
        <f t="shared" si="0"/>
        <v>#VALUE!</v>
      </c>
      <c r="O20" s="123" t="e">
        <f t="shared" si="1"/>
        <v>#VALUE!</v>
      </c>
      <c r="P20" s="131"/>
    </row>
    <row r="21" spans="1:16"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4"/>
      <c r="M21" s="122"/>
      <c r="N21" s="123" t="e">
        <f t="shared" si="0"/>
        <v>#VALUE!</v>
      </c>
      <c r="O21" s="123" t="e">
        <f t="shared" si="1"/>
        <v>#VALUE!</v>
      </c>
      <c r="P21" s="131"/>
    </row>
    <row r="22" spans="1:16"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4"/>
      <c r="M22" s="122"/>
      <c r="N22" s="123" t="e">
        <f t="shared" si="0"/>
        <v>#VALUE!</v>
      </c>
      <c r="O22" s="123" t="e">
        <f t="shared" si="1"/>
        <v>#VALUE!</v>
      </c>
      <c r="P22" s="131"/>
    </row>
    <row r="23" spans="1:16"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4"/>
      <c r="M23" s="122"/>
      <c r="N23" s="123" t="e">
        <f t="shared" si="0"/>
        <v>#VALUE!</v>
      </c>
      <c r="O23" s="123" t="e">
        <f t="shared" si="1"/>
        <v>#VALUE!</v>
      </c>
      <c r="P23" s="131"/>
    </row>
    <row r="24" spans="1:16"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4"/>
      <c r="M24" s="122"/>
      <c r="N24" s="123" t="e">
        <f t="shared" si="0"/>
        <v>#VALUE!</v>
      </c>
      <c r="O24" s="123" t="e">
        <f t="shared" si="1"/>
        <v>#VALUE!</v>
      </c>
      <c r="P24" s="131"/>
    </row>
    <row r="25" spans="1:16"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4"/>
      <c r="M25" s="122"/>
      <c r="N25" s="123" t="e">
        <f t="shared" si="0"/>
        <v>#VALUE!</v>
      </c>
      <c r="O25" s="123" t="e">
        <f t="shared" si="1"/>
        <v>#VALUE!</v>
      </c>
      <c r="P25" s="131"/>
    </row>
    <row r="26" spans="1:16"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4"/>
      <c r="M26" s="122"/>
      <c r="N26" s="123" t="e">
        <f t="shared" si="0"/>
        <v>#VALUE!</v>
      </c>
      <c r="O26" s="123" t="e">
        <f t="shared" si="1"/>
        <v>#VALUE!</v>
      </c>
      <c r="P26" s="131"/>
    </row>
    <row r="27" spans="1:16"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4"/>
      <c r="M27" s="122"/>
      <c r="N27" s="123" t="e">
        <f t="shared" si="0"/>
        <v>#VALUE!</v>
      </c>
      <c r="O27" s="123" t="e">
        <f t="shared" si="1"/>
        <v>#VALUE!</v>
      </c>
      <c r="P27" s="131"/>
    </row>
    <row r="28" spans="1:16"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4"/>
      <c r="M28" s="122"/>
      <c r="N28" s="123" t="e">
        <f t="shared" si="0"/>
        <v>#VALUE!</v>
      </c>
      <c r="O28" s="123" t="e">
        <f t="shared" si="1"/>
        <v>#VALUE!</v>
      </c>
      <c r="P28" s="131"/>
    </row>
    <row r="29" spans="1:16"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4"/>
      <c r="M29" s="122"/>
      <c r="N29" s="123" t="e">
        <f t="shared" si="0"/>
        <v>#VALUE!</v>
      </c>
      <c r="O29" s="123" t="e">
        <f t="shared" si="1"/>
        <v>#VALUE!</v>
      </c>
      <c r="P29" s="131"/>
    </row>
    <row r="30" spans="1:16"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4"/>
      <c r="M30" s="122"/>
      <c r="N30" s="123" t="e">
        <f t="shared" si="0"/>
        <v>#VALUE!</v>
      </c>
      <c r="O30" s="123" t="e">
        <f t="shared" si="1"/>
        <v>#VALUE!</v>
      </c>
      <c r="P30" s="131"/>
    </row>
    <row r="31" spans="1:16"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4"/>
      <c r="M31" s="122"/>
      <c r="N31" s="123" t="e">
        <f t="shared" si="0"/>
        <v>#VALUE!</v>
      </c>
      <c r="O31" s="123" t="e">
        <f t="shared" si="1"/>
        <v>#VALUE!</v>
      </c>
      <c r="P31" s="131"/>
    </row>
    <row r="32" spans="1:16"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4"/>
      <c r="M32" s="122"/>
      <c r="N32" s="123" t="e">
        <f t="shared" si="0"/>
        <v>#VALUE!</v>
      </c>
      <c r="O32" s="123" t="e">
        <f t="shared" si="1"/>
        <v>#VALUE!</v>
      </c>
      <c r="P32" s="131"/>
    </row>
    <row r="33" spans="1:16"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4"/>
      <c r="M33" s="122"/>
      <c r="N33" s="123" t="e">
        <f t="shared" si="0"/>
        <v>#VALUE!</v>
      </c>
      <c r="O33" s="123" t="e">
        <f t="shared" si="1"/>
        <v>#VALUE!</v>
      </c>
      <c r="P33" s="131"/>
    </row>
    <row r="34" spans="1:16" s="78" customFormat="1" ht="15" customHeight="1">
      <c r="A34" s="32"/>
      <c r="B34" s="24"/>
      <c r="C34" s="24"/>
      <c r="D34" s="30"/>
      <c r="E34" s="30"/>
      <c r="F34" s="30"/>
      <c r="G34" s="30"/>
      <c r="H34" s="30"/>
      <c r="I34" s="24"/>
      <c r="J34" s="24"/>
      <c r="K34" s="24"/>
      <c r="L34" s="24"/>
      <c r="M34" s="24"/>
      <c r="N34" s="30"/>
      <c r="O34" s="30"/>
      <c r="P34" s="32"/>
    </row>
    <row r="35" spans="1:16" s="78" customFormat="1" ht="15" customHeight="1">
      <c r="A35" s="32"/>
      <c r="B35" s="25"/>
      <c r="C35" s="25"/>
      <c r="D35" s="30"/>
      <c r="E35" s="30"/>
      <c r="F35" s="42"/>
      <c r="G35" s="42"/>
      <c r="H35" s="42"/>
      <c r="I35" s="24"/>
      <c r="J35" s="24"/>
      <c r="K35" s="24"/>
      <c r="L35" s="24"/>
      <c r="M35" s="24"/>
      <c r="N35" s="30"/>
      <c r="O35" s="30"/>
      <c r="P35" s="32"/>
    </row>
    <row r="36" spans="1:16" ht="15" hidden="1" customHeight="1"/>
    <row r="37" spans="1:16" ht="15" hidden="1" customHeight="1">
      <c r="D37" s="147"/>
      <c r="E37" s="147"/>
    </row>
    <row r="38" spans="1:16" ht="15" hidden="1" customHeight="1"/>
    <row r="39" spans="1:16" ht="15" hidden="1" customHeight="1"/>
    <row r="40" spans="1:16" ht="15" hidden="1" customHeight="1"/>
    <row r="41" spans="1:16" ht="15" hidden="1" customHeight="1"/>
    <row r="42" spans="1:16" ht="15" hidden="1" customHeight="1"/>
    <row r="43" spans="1:16" ht="15" hidden="1" customHeight="1"/>
    <row r="44" spans="1:16" ht="15" hidden="1" customHeight="1"/>
    <row r="45" spans="1:16" ht="15" hidden="1" customHeight="1"/>
    <row r="46" spans="1:16" ht="15" hidden="1" customHeight="1"/>
    <row r="47" spans="1:16" ht="15" hidden="1" customHeight="1"/>
    <row r="48" spans="1:16"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sheetData>
  <sheetProtection algorithmName="SHA-512" hashValue="wxO+oKUzAhmL7S8JFr4vEOS8AwEBv/JJKjFu/xBJjXwB7ZbWoj5TjPoHpPR80kWrNQoYKEhOzZmhKHHU0raSTw==" saltValue="rXSAjYfUp6e17NzYDdvc3w==" spinCount="100000" sheet="1" objects="1" scenarios="1"/>
  <conditionalFormatting sqref="A5:IV1000">
    <cfRule type="expression" dxfId="74" priority="1">
      <formula>$B$3="You do not need to enter details on this form"</formula>
    </cfRule>
  </conditionalFormatting>
  <dataValidations count="8">
    <dataValidation type="list" allowBlank="1" showInputMessage="1" showErrorMessage="1" sqref="I35" xr:uid="{00000000-0002-0000-0A00-000000000000}">
      <formula1>"Select,Yes,No"</formula1>
    </dataValidation>
    <dataValidation type="whole" operator="greaterThan" allowBlank="1" showInputMessage="1" showErrorMessage="1" prompt="Value should be entered as whole number" sqref="M9:M33" xr:uid="{00000000-0002-0000-0A00-000001000000}">
      <formula1>0</formula1>
    </dataValidation>
    <dataValidation type="list" allowBlank="1" showInputMessage="1" showErrorMessage="1" sqref="J9:J33" xr:uid="{00000000-0002-0000-0A00-000002000000}">
      <formula1>INDIRECT("T_Stocks_over_prod")</formula1>
    </dataValidation>
    <dataValidation type="list" allowBlank="1" showInputMessage="1" showErrorMessage="1" sqref="C9:C33" xr:uid="{00000000-0002-0000-0A00-000003000000}">
      <formula1>INDIRECT(B9)</formula1>
    </dataValidation>
    <dataValidation type="list" allowBlank="1" showInputMessage="1" showErrorMessage="1" sqref="I9:I33" xr:uid="{00000000-0002-0000-0A00-000004000000}">
      <formula1>INDIRECT("T_Substance_nature")</formula1>
    </dataValidation>
    <dataValidation type="list" allowBlank="1" showInputMessage="1" showErrorMessage="1" sqref="B9:B33" xr:uid="{00000000-0002-0000-0A00-000005000000}">
      <formula1>Substance_Group</formula1>
    </dataValidation>
    <dataValidation type="custom" allowBlank="1" showInputMessage="1" showErrorMessage="1" prompt="Enter quantity with up to 3 decimal places" sqref="K9:L33" xr:uid="{00000000-0002-0000-0A00-000006000000}">
      <formula1>ISNUMBER(K9)</formula1>
    </dataValidation>
    <dataValidation operator="greaterThan" allowBlank="1" showErrorMessage="1" prompt="Value should be entered as whole number" sqref="N9:O33" xr:uid="{00000000-0002-0000-0A00-000007000000}"/>
  </dataValidations>
  <pageMargins left="0.7" right="0.7" top="0.75" bottom="0.75" header="0.3" footer="0.3"/>
  <pageSetup paperSize="9" orientation="portrait" horizontalDpi="90" verticalDpi="9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S97"/>
  <sheetViews>
    <sheetView showGridLines="0" zoomScaleNormal="100" workbookViewId="0">
      <selection activeCell="C11" sqref="C11"/>
    </sheetView>
  </sheetViews>
  <sheetFormatPr defaultColWidth="0" defaultRowHeight="15" customHeight="1" zeroHeight="1"/>
  <cols>
    <col min="1" max="3" width="20.5703125" customWidth="1"/>
    <col min="4" max="8" width="20.5703125" hidden="1" customWidth="1"/>
    <col min="9" max="11" width="20.5703125" customWidth="1"/>
    <col min="12" max="12" width="50.5703125" customWidth="1"/>
    <col min="13" max="13" width="20.5703125" customWidth="1"/>
    <col min="14" max="15" width="20.5703125" hidden="1" customWidth="1"/>
    <col min="16" max="16" width="20.5703125" customWidth="1"/>
    <col min="17" max="17" width="50.5703125" customWidth="1"/>
    <col min="18" max="18" width="30.42578125" hidden="1" customWidth="1"/>
    <col min="19" max="19" width="20.5703125" customWidth="1"/>
    <col min="20" max="16384" width="8.5703125" hidden="1"/>
  </cols>
  <sheetData>
    <row r="1" spans="1:19" s="143" customFormat="1" ht="30" customHeight="1">
      <c r="A1" s="1"/>
      <c r="B1" s="127" t="s">
        <v>0</v>
      </c>
      <c r="C1" s="2"/>
      <c r="D1" s="39"/>
      <c r="E1" s="39"/>
      <c r="F1" s="39"/>
      <c r="G1" s="39"/>
      <c r="H1" s="39"/>
      <c r="I1" s="3"/>
      <c r="J1" s="3"/>
      <c r="K1" s="3"/>
      <c r="L1" s="3"/>
      <c r="M1" s="3"/>
      <c r="N1" s="39"/>
      <c r="O1" s="39"/>
      <c r="P1" s="3"/>
      <c r="Q1" s="3"/>
      <c r="R1" s="39"/>
      <c r="S1" s="3"/>
    </row>
    <row r="2" spans="1:19" s="143" customFormat="1" ht="5.0999999999999996" customHeight="1">
      <c r="A2" s="5"/>
      <c r="B2" s="6"/>
      <c r="C2" s="6"/>
      <c r="D2" s="39"/>
      <c r="E2" s="39"/>
      <c r="F2" s="39"/>
      <c r="G2" s="39"/>
      <c r="H2" s="39"/>
      <c r="I2" s="7"/>
      <c r="J2" s="7"/>
      <c r="K2" s="7"/>
      <c r="L2" s="7"/>
      <c r="M2" s="7"/>
      <c r="N2" s="39"/>
      <c r="O2" s="39"/>
      <c r="P2" s="7"/>
      <c r="Q2" s="7"/>
      <c r="R2" s="39"/>
      <c r="S2" s="21"/>
    </row>
    <row r="3" spans="1:19" ht="14.45">
      <c r="A3" s="21"/>
      <c r="B3" s="133" t="str">
        <f>IF(OR(Producer="Yes",Importer="Yes"),"Please fill in the details on this form",IF(AND(Producer="No",Importer="No"),"You do not need to enter details on this form",""))</f>
        <v/>
      </c>
      <c r="C3" s="21"/>
      <c r="D3" s="20"/>
      <c r="E3" s="20"/>
      <c r="F3" s="20"/>
      <c r="G3" s="20"/>
      <c r="H3" s="20"/>
      <c r="I3" s="21"/>
      <c r="J3" s="21"/>
      <c r="K3" s="21"/>
      <c r="L3" s="21"/>
      <c r="M3" s="21"/>
      <c r="N3" s="20"/>
      <c r="O3" s="20"/>
      <c r="P3" s="21"/>
      <c r="Q3" s="21"/>
      <c r="R3" s="20"/>
      <c r="S3" s="21"/>
    </row>
    <row r="4" spans="1:19" ht="15" customHeight="1">
      <c r="A4" s="21"/>
      <c r="B4" s="21"/>
      <c r="C4" s="21"/>
      <c r="D4" s="20"/>
      <c r="E4" s="20"/>
      <c r="F4" s="20"/>
      <c r="G4" s="20"/>
      <c r="H4" s="20"/>
      <c r="I4" s="21"/>
      <c r="J4" s="21"/>
      <c r="K4" s="21"/>
      <c r="L4" s="21"/>
      <c r="M4" s="21"/>
      <c r="N4" s="20"/>
      <c r="O4" s="20"/>
      <c r="P4" s="21"/>
      <c r="Q4" s="21"/>
      <c r="R4" s="20"/>
      <c r="S4" s="21"/>
    </row>
    <row r="5" spans="1:19" ht="15" customHeight="1">
      <c r="A5" s="21"/>
      <c r="B5" s="105" t="s">
        <v>70</v>
      </c>
      <c r="C5" s="8"/>
      <c r="D5" s="40"/>
      <c r="E5" s="40"/>
      <c r="F5" s="40"/>
      <c r="G5" s="40"/>
      <c r="H5" s="40"/>
      <c r="I5" s="31"/>
      <c r="J5" s="31"/>
      <c r="K5" s="31"/>
      <c r="L5" s="31"/>
      <c r="M5" s="31"/>
      <c r="N5" s="40"/>
      <c r="O5" s="40"/>
      <c r="P5" s="31"/>
      <c r="Q5" s="31"/>
      <c r="R5" s="40"/>
      <c r="S5" s="31"/>
    </row>
    <row r="6" spans="1:19" ht="15" customHeight="1">
      <c r="A6" s="21"/>
      <c r="B6" s="10"/>
      <c r="C6" s="10"/>
      <c r="D6" s="41"/>
      <c r="E6" s="41"/>
      <c r="F6" s="41"/>
      <c r="G6" s="41"/>
      <c r="H6" s="41"/>
      <c r="I6" s="11"/>
      <c r="J6" s="11"/>
      <c r="K6" s="11"/>
      <c r="L6" s="11"/>
      <c r="M6" s="11"/>
      <c r="N6" s="41"/>
      <c r="O6" s="41"/>
      <c r="P6" s="11"/>
      <c r="Q6" s="11"/>
      <c r="R6" s="41"/>
      <c r="S6" s="31"/>
    </row>
    <row r="7" spans="1:19" s="121" customFormat="1" ht="15" customHeight="1">
      <c r="A7" s="120"/>
      <c r="B7" s="107" t="s">
        <v>39</v>
      </c>
      <c r="C7" s="107" t="s">
        <v>40</v>
      </c>
      <c r="D7" s="118" t="s">
        <v>41</v>
      </c>
      <c r="E7" s="118" t="s">
        <v>42</v>
      </c>
      <c r="F7" s="118" t="s">
        <v>43</v>
      </c>
      <c r="G7" s="118" t="s">
        <v>44</v>
      </c>
      <c r="H7" s="118" t="s">
        <v>45</v>
      </c>
      <c r="I7" s="107" t="s">
        <v>46</v>
      </c>
      <c r="J7" s="107" t="s">
        <v>71</v>
      </c>
      <c r="K7" s="107" t="s">
        <v>72</v>
      </c>
      <c r="L7" s="107" t="s">
        <v>73</v>
      </c>
      <c r="M7" s="107" t="s">
        <v>74</v>
      </c>
      <c r="N7" s="118" t="s">
        <v>54</v>
      </c>
      <c r="O7" s="118" t="s">
        <v>55</v>
      </c>
      <c r="P7" s="112" t="s">
        <v>48</v>
      </c>
      <c r="Q7" s="112" t="s">
        <v>18</v>
      </c>
      <c r="R7" s="146" t="s">
        <v>49</v>
      </c>
      <c r="S7" s="136"/>
    </row>
    <row r="8" spans="1:19" s="78" customFormat="1" ht="15" customHeight="1" thickBot="1">
      <c r="A8" s="32"/>
      <c r="B8" s="32"/>
      <c r="C8" s="32"/>
      <c r="D8" s="16"/>
      <c r="E8" s="16"/>
      <c r="F8" s="28"/>
      <c r="G8" s="28"/>
      <c r="H8" s="28"/>
      <c r="I8" s="32"/>
      <c r="J8" s="32"/>
      <c r="K8" s="32"/>
      <c r="L8" s="32"/>
      <c r="M8" s="32"/>
      <c r="N8" s="29"/>
      <c r="O8" s="29"/>
      <c r="P8" s="11"/>
      <c r="Q8" s="11"/>
      <c r="R8" s="41"/>
      <c r="S8" s="31"/>
    </row>
    <row r="9" spans="1:19"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37" t="s">
        <v>29</v>
      </c>
      <c r="K9" s="122"/>
      <c r="L9" s="122"/>
      <c r="M9" s="138" t="s">
        <v>59</v>
      </c>
      <c r="N9" s="123" t="e">
        <f>VLOOKUP($M9,'Reference Data'!$AU$6:$AX$259,3,FALSE)</f>
        <v>#N/A</v>
      </c>
      <c r="O9" s="123" t="e">
        <f>VLOOKUP($M9,'Reference Data'!$AU$6:$AX$259,3,FALSE)</f>
        <v>#N/A</v>
      </c>
      <c r="P9" s="124"/>
      <c r="Q9" s="122"/>
      <c r="R9" s="123" t="e">
        <f>P9*H9</f>
        <v>#VALUE!</v>
      </c>
      <c r="S9" s="131"/>
    </row>
    <row r="10" spans="1:19"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37" t="s">
        <v>29</v>
      </c>
      <c r="K10" s="122"/>
      <c r="L10" s="122"/>
      <c r="M10" s="138" t="s">
        <v>59</v>
      </c>
      <c r="N10" s="123" t="e">
        <f>VLOOKUP($M10,'Reference Data'!$AU$6:$AX$259,3,FALSE)</f>
        <v>#N/A</v>
      </c>
      <c r="O10" s="123" t="e">
        <f>VLOOKUP($M10,'Reference Data'!$AU$6:$AX$259,3,FALSE)</f>
        <v>#N/A</v>
      </c>
      <c r="P10" s="124"/>
      <c r="Q10" s="122"/>
      <c r="R10" s="123" t="e">
        <f t="shared" ref="R10:R33" si="0">P10*H10</f>
        <v>#VALUE!</v>
      </c>
      <c r="S10" s="131"/>
    </row>
    <row r="11" spans="1:19"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37" t="s">
        <v>29</v>
      </c>
      <c r="K11" s="122"/>
      <c r="L11" s="122"/>
      <c r="M11" s="138" t="s">
        <v>59</v>
      </c>
      <c r="N11" s="123" t="e">
        <f>VLOOKUP($M11,'Reference Data'!$AU$6:$AX$259,3,FALSE)</f>
        <v>#N/A</v>
      </c>
      <c r="O11" s="123" t="e">
        <f>VLOOKUP($M11,'Reference Data'!$AU$6:$AX$259,3,FALSE)</f>
        <v>#N/A</v>
      </c>
      <c r="P11" s="124"/>
      <c r="Q11" s="122"/>
      <c r="R11" s="123" t="e">
        <f t="shared" si="0"/>
        <v>#VALUE!</v>
      </c>
      <c r="S11" s="131"/>
    </row>
    <row r="12" spans="1:19"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37" t="s">
        <v>29</v>
      </c>
      <c r="K12" s="122"/>
      <c r="L12" s="122"/>
      <c r="M12" s="138" t="s">
        <v>59</v>
      </c>
      <c r="N12" s="123" t="e">
        <f>VLOOKUP($M12,'Reference Data'!$AU$6:$AX$259,3,FALSE)</f>
        <v>#N/A</v>
      </c>
      <c r="O12" s="123" t="e">
        <f>VLOOKUP($M12,'Reference Data'!$AU$6:$AX$259,3,FALSE)</f>
        <v>#N/A</v>
      </c>
      <c r="P12" s="124"/>
      <c r="Q12" s="122"/>
      <c r="R12" s="123" t="e">
        <f t="shared" si="0"/>
        <v>#VALUE!</v>
      </c>
      <c r="S12" s="131"/>
    </row>
    <row r="13" spans="1:19"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37" t="s">
        <v>29</v>
      </c>
      <c r="K13" s="122"/>
      <c r="L13" s="122"/>
      <c r="M13" s="138" t="s">
        <v>59</v>
      </c>
      <c r="N13" s="123" t="e">
        <f>VLOOKUP($M13,'Reference Data'!$AU$6:$AX$259,3,FALSE)</f>
        <v>#N/A</v>
      </c>
      <c r="O13" s="123" t="e">
        <f>VLOOKUP($M13,'Reference Data'!$AU$6:$AX$259,3,FALSE)</f>
        <v>#N/A</v>
      </c>
      <c r="P13" s="124"/>
      <c r="Q13" s="122"/>
      <c r="R13" s="123" t="e">
        <f t="shared" si="0"/>
        <v>#VALUE!</v>
      </c>
      <c r="S13" s="131"/>
    </row>
    <row r="14" spans="1:19"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37" t="s">
        <v>29</v>
      </c>
      <c r="K14" s="122"/>
      <c r="L14" s="122"/>
      <c r="M14" s="138" t="s">
        <v>59</v>
      </c>
      <c r="N14" s="123" t="e">
        <f>VLOOKUP($M14,'Reference Data'!$AU$6:$AX$259,3,FALSE)</f>
        <v>#N/A</v>
      </c>
      <c r="O14" s="123" t="e">
        <f>VLOOKUP($M14,'Reference Data'!$AU$6:$AX$259,3,FALSE)</f>
        <v>#N/A</v>
      </c>
      <c r="P14" s="124"/>
      <c r="Q14" s="122"/>
      <c r="R14" s="123" t="e">
        <f t="shared" si="0"/>
        <v>#VALUE!</v>
      </c>
      <c r="S14" s="131"/>
    </row>
    <row r="15" spans="1:19"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37" t="s">
        <v>29</v>
      </c>
      <c r="K15" s="122"/>
      <c r="L15" s="122"/>
      <c r="M15" s="138" t="s">
        <v>59</v>
      </c>
      <c r="N15" s="123" t="e">
        <f>VLOOKUP($M15,'Reference Data'!$AU$6:$AX$259,3,FALSE)</f>
        <v>#N/A</v>
      </c>
      <c r="O15" s="123" t="e">
        <f>VLOOKUP($M15,'Reference Data'!$AU$6:$AX$259,3,FALSE)</f>
        <v>#N/A</v>
      </c>
      <c r="P15" s="124"/>
      <c r="Q15" s="122"/>
      <c r="R15" s="123" t="e">
        <f t="shared" si="0"/>
        <v>#VALUE!</v>
      </c>
      <c r="S15" s="131"/>
    </row>
    <row r="16" spans="1:19"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37" t="s">
        <v>29</v>
      </c>
      <c r="K16" s="122"/>
      <c r="L16" s="122"/>
      <c r="M16" s="138" t="s">
        <v>59</v>
      </c>
      <c r="N16" s="123" t="e">
        <f>VLOOKUP($M16,'Reference Data'!$AU$6:$AX$259,3,FALSE)</f>
        <v>#N/A</v>
      </c>
      <c r="O16" s="123" t="e">
        <f>VLOOKUP($M16,'Reference Data'!$AU$6:$AX$259,3,FALSE)</f>
        <v>#N/A</v>
      </c>
      <c r="P16" s="124"/>
      <c r="Q16" s="122"/>
      <c r="R16" s="123" t="e">
        <f t="shared" si="0"/>
        <v>#VALUE!</v>
      </c>
      <c r="S16" s="131"/>
    </row>
    <row r="17" spans="1:19"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37" t="s">
        <v>29</v>
      </c>
      <c r="K17" s="122"/>
      <c r="L17" s="122"/>
      <c r="M17" s="138" t="s">
        <v>59</v>
      </c>
      <c r="N17" s="123" t="e">
        <f>VLOOKUP($M17,'Reference Data'!$AU$6:$AX$259,3,FALSE)</f>
        <v>#N/A</v>
      </c>
      <c r="O17" s="123" t="e">
        <f>VLOOKUP($M17,'Reference Data'!$AU$6:$AX$259,3,FALSE)</f>
        <v>#N/A</v>
      </c>
      <c r="P17" s="124"/>
      <c r="Q17" s="122"/>
      <c r="R17" s="123" t="e">
        <f t="shared" si="0"/>
        <v>#VALUE!</v>
      </c>
      <c r="S17" s="131"/>
    </row>
    <row r="18" spans="1:19"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37" t="s">
        <v>29</v>
      </c>
      <c r="K18" s="122"/>
      <c r="L18" s="122"/>
      <c r="M18" s="138" t="s">
        <v>59</v>
      </c>
      <c r="N18" s="123" t="e">
        <f>VLOOKUP($M18,'Reference Data'!$AU$6:$AX$259,3,FALSE)</f>
        <v>#N/A</v>
      </c>
      <c r="O18" s="123" t="e">
        <f>VLOOKUP($M18,'Reference Data'!$AU$6:$AX$259,3,FALSE)</f>
        <v>#N/A</v>
      </c>
      <c r="P18" s="124"/>
      <c r="Q18" s="122"/>
      <c r="R18" s="123" t="e">
        <f t="shared" si="0"/>
        <v>#VALUE!</v>
      </c>
      <c r="S18" s="131"/>
    </row>
    <row r="19" spans="1:19"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37" t="s">
        <v>29</v>
      </c>
      <c r="K19" s="122"/>
      <c r="L19" s="122"/>
      <c r="M19" s="138" t="s">
        <v>59</v>
      </c>
      <c r="N19" s="123" t="e">
        <f>VLOOKUP($M19,'Reference Data'!$AU$6:$AX$259,3,FALSE)</f>
        <v>#N/A</v>
      </c>
      <c r="O19" s="123" t="e">
        <f>VLOOKUP($M19,'Reference Data'!$AU$6:$AX$259,3,FALSE)</f>
        <v>#N/A</v>
      </c>
      <c r="P19" s="124"/>
      <c r="Q19" s="122"/>
      <c r="R19" s="123" t="e">
        <f t="shared" si="0"/>
        <v>#VALUE!</v>
      </c>
      <c r="S19" s="131"/>
    </row>
    <row r="20" spans="1:19"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37" t="s">
        <v>29</v>
      </c>
      <c r="K20" s="122"/>
      <c r="L20" s="122"/>
      <c r="M20" s="138" t="s">
        <v>59</v>
      </c>
      <c r="N20" s="123" t="e">
        <f>VLOOKUP($M20,'Reference Data'!$AU$6:$AX$259,3,FALSE)</f>
        <v>#N/A</v>
      </c>
      <c r="O20" s="123" t="e">
        <f>VLOOKUP($M20,'Reference Data'!$AU$6:$AX$259,3,FALSE)</f>
        <v>#N/A</v>
      </c>
      <c r="P20" s="124"/>
      <c r="Q20" s="122"/>
      <c r="R20" s="123" t="e">
        <f t="shared" si="0"/>
        <v>#VALUE!</v>
      </c>
      <c r="S20" s="131"/>
    </row>
    <row r="21" spans="1:19"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37" t="s">
        <v>29</v>
      </c>
      <c r="K21" s="122"/>
      <c r="L21" s="122"/>
      <c r="M21" s="138" t="s">
        <v>59</v>
      </c>
      <c r="N21" s="123" t="e">
        <f>VLOOKUP($M21,'Reference Data'!$AU$6:$AX$259,3,FALSE)</f>
        <v>#N/A</v>
      </c>
      <c r="O21" s="123" t="e">
        <f>VLOOKUP($M21,'Reference Data'!$AU$6:$AX$259,3,FALSE)</f>
        <v>#N/A</v>
      </c>
      <c r="P21" s="124"/>
      <c r="Q21" s="122"/>
      <c r="R21" s="123" t="e">
        <f t="shared" si="0"/>
        <v>#VALUE!</v>
      </c>
      <c r="S21" s="131"/>
    </row>
    <row r="22" spans="1:19"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37" t="s">
        <v>29</v>
      </c>
      <c r="K22" s="122"/>
      <c r="L22" s="122"/>
      <c r="M22" s="138" t="s">
        <v>59</v>
      </c>
      <c r="N22" s="123" t="e">
        <f>VLOOKUP($M22,'Reference Data'!$AU$6:$AX$259,3,FALSE)</f>
        <v>#N/A</v>
      </c>
      <c r="O22" s="123" t="e">
        <f>VLOOKUP($M22,'Reference Data'!$AU$6:$AX$259,3,FALSE)</f>
        <v>#N/A</v>
      </c>
      <c r="P22" s="124"/>
      <c r="Q22" s="122"/>
      <c r="R22" s="123" t="e">
        <f t="shared" si="0"/>
        <v>#VALUE!</v>
      </c>
      <c r="S22" s="131"/>
    </row>
    <row r="23" spans="1:19"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37" t="s">
        <v>29</v>
      </c>
      <c r="K23" s="122"/>
      <c r="L23" s="122"/>
      <c r="M23" s="138" t="s">
        <v>59</v>
      </c>
      <c r="N23" s="123" t="e">
        <f>VLOOKUP($M23,'Reference Data'!$AU$6:$AX$259,3,FALSE)</f>
        <v>#N/A</v>
      </c>
      <c r="O23" s="123" t="e">
        <f>VLOOKUP($M23,'Reference Data'!$AU$6:$AX$259,3,FALSE)</f>
        <v>#N/A</v>
      </c>
      <c r="P23" s="124"/>
      <c r="Q23" s="122"/>
      <c r="R23" s="123" t="e">
        <f t="shared" si="0"/>
        <v>#VALUE!</v>
      </c>
      <c r="S23" s="131"/>
    </row>
    <row r="24" spans="1:19"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37" t="s">
        <v>29</v>
      </c>
      <c r="K24" s="122"/>
      <c r="L24" s="122"/>
      <c r="M24" s="138" t="s">
        <v>59</v>
      </c>
      <c r="N24" s="123" t="e">
        <f>VLOOKUP($M24,'Reference Data'!$AU$6:$AX$259,3,FALSE)</f>
        <v>#N/A</v>
      </c>
      <c r="O24" s="123" t="e">
        <f>VLOOKUP($M24,'Reference Data'!$AU$6:$AX$259,3,FALSE)</f>
        <v>#N/A</v>
      </c>
      <c r="P24" s="124"/>
      <c r="Q24" s="122"/>
      <c r="R24" s="123" t="e">
        <f t="shared" si="0"/>
        <v>#VALUE!</v>
      </c>
      <c r="S24" s="131"/>
    </row>
    <row r="25" spans="1:19"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37" t="s">
        <v>29</v>
      </c>
      <c r="K25" s="122"/>
      <c r="L25" s="122"/>
      <c r="M25" s="138" t="s">
        <v>59</v>
      </c>
      <c r="N25" s="123" t="e">
        <f>VLOOKUP($M25,'Reference Data'!$AU$6:$AX$259,3,FALSE)</f>
        <v>#N/A</v>
      </c>
      <c r="O25" s="123" t="e">
        <f>VLOOKUP($M25,'Reference Data'!$AU$6:$AX$259,3,FALSE)</f>
        <v>#N/A</v>
      </c>
      <c r="P25" s="124"/>
      <c r="Q25" s="122"/>
      <c r="R25" s="123" t="e">
        <f t="shared" si="0"/>
        <v>#VALUE!</v>
      </c>
      <c r="S25" s="131"/>
    </row>
    <row r="26" spans="1:19"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37" t="s">
        <v>29</v>
      </c>
      <c r="K26" s="122"/>
      <c r="L26" s="122"/>
      <c r="M26" s="138" t="s">
        <v>59</v>
      </c>
      <c r="N26" s="123" t="e">
        <f>VLOOKUP($M26,'Reference Data'!$AU$6:$AX$259,3,FALSE)</f>
        <v>#N/A</v>
      </c>
      <c r="O26" s="123" t="e">
        <f>VLOOKUP($M26,'Reference Data'!$AU$6:$AX$259,3,FALSE)</f>
        <v>#N/A</v>
      </c>
      <c r="P26" s="124"/>
      <c r="Q26" s="122"/>
      <c r="R26" s="123" t="e">
        <f t="shared" si="0"/>
        <v>#VALUE!</v>
      </c>
      <c r="S26" s="131"/>
    </row>
    <row r="27" spans="1:19"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37" t="s">
        <v>29</v>
      </c>
      <c r="K27" s="122"/>
      <c r="L27" s="122"/>
      <c r="M27" s="138" t="s">
        <v>59</v>
      </c>
      <c r="N27" s="123" t="e">
        <f>VLOOKUP($M27,'Reference Data'!$AU$6:$AX$259,3,FALSE)</f>
        <v>#N/A</v>
      </c>
      <c r="O27" s="123" t="e">
        <f>VLOOKUP($M27,'Reference Data'!$AU$6:$AX$259,3,FALSE)</f>
        <v>#N/A</v>
      </c>
      <c r="P27" s="124"/>
      <c r="Q27" s="122"/>
      <c r="R27" s="123" t="e">
        <f t="shared" si="0"/>
        <v>#VALUE!</v>
      </c>
      <c r="S27" s="131"/>
    </row>
    <row r="28" spans="1:19"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37" t="s">
        <v>29</v>
      </c>
      <c r="K28" s="122"/>
      <c r="L28" s="122"/>
      <c r="M28" s="138" t="s">
        <v>59</v>
      </c>
      <c r="N28" s="123" t="e">
        <f>VLOOKUP($M28,'Reference Data'!$AU$6:$AX$259,3,FALSE)</f>
        <v>#N/A</v>
      </c>
      <c r="O28" s="123" t="e">
        <f>VLOOKUP($M28,'Reference Data'!$AU$6:$AX$259,3,FALSE)</f>
        <v>#N/A</v>
      </c>
      <c r="P28" s="124"/>
      <c r="Q28" s="122"/>
      <c r="R28" s="123" t="e">
        <f t="shared" si="0"/>
        <v>#VALUE!</v>
      </c>
      <c r="S28" s="131"/>
    </row>
    <row r="29" spans="1:19"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37" t="s">
        <v>29</v>
      </c>
      <c r="K29" s="122"/>
      <c r="L29" s="122"/>
      <c r="M29" s="138" t="s">
        <v>59</v>
      </c>
      <c r="N29" s="123" t="e">
        <f>VLOOKUP($M29,'Reference Data'!$AU$6:$AX$259,3,FALSE)</f>
        <v>#N/A</v>
      </c>
      <c r="O29" s="123" t="e">
        <f>VLOOKUP($M29,'Reference Data'!$AU$6:$AX$259,3,FALSE)</f>
        <v>#N/A</v>
      </c>
      <c r="P29" s="124"/>
      <c r="Q29" s="122"/>
      <c r="R29" s="123" t="e">
        <f t="shared" si="0"/>
        <v>#VALUE!</v>
      </c>
      <c r="S29" s="131"/>
    </row>
    <row r="30" spans="1:19"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37" t="s">
        <v>29</v>
      </c>
      <c r="K30" s="122"/>
      <c r="L30" s="122"/>
      <c r="M30" s="138" t="s">
        <v>59</v>
      </c>
      <c r="N30" s="123" t="e">
        <f>VLOOKUP($M30,'Reference Data'!$AU$6:$AX$259,3,FALSE)</f>
        <v>#N/A</v>
      </c>
      <c r="O30" s="123" t="e">
        <f>VLOOKUP($M30,'Reference Data'!$AU$6:$AX$259,3,FALSE)</f>
        <v>#N/A</v>
      </c>
      <c r="P30" s="124"/>
      <c r="Q30" s="122"/>
      <c r="R30" s="123" t="e">
        <f t="shared" si="0"/>
        <v>#VALUE!</v>
      </c>
      <c r="S30" s="131"/>
    </row>
    <row r="31" spans="1:19"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37" t="s">
        <v>29</v>
      </c>
      <c r="K31" s="122"/>
      <c r="L31" s="122"/>
      <c r="M31" s="138" t="s">
        <v>59</v>
      </c>
      <c r="N31" s="123" t="e">
        <f>VLOOKUP($M31,'Reference Data'!$AU$6:$AX$259,3,FALSE)</f>
        <v>#N/A</v>
      </c>
      <c r="O31" s="123" t="e">
        <f>VLOOKUP($M31,'Reference Data'!$AU$6:$AX$259,3,FALSE)</f>
        <v>#N/A</v>
      </c>
      <c r="P31" s="124"/>
      <c r="Q31" s="122"/>
      <c r="R31" s="123" t="e">
        <f t="shared" si="0"/>
        <v>#VALUE!</v>
      </c>
      <c r="S31" s="131"/>
    </row>
    <row r="32" spans="1:19"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37" t="s">
        <v>29</v>
      </c>
      <c r="K32" s="122"/>
      <c r="L32" s="122"/>
      <c r="M32" s="138" t="s">
        <v>59</v>
      </c>
      <c r="N32" s="123" t="e">
        <f>VLOOKUP($M32,'Reference Data'!$AU$6:$AX$259,3,FALSE)</f>
        <v>#N/A</v>
      </c>
      <c r="O32" s="123" t="e">
        <f>VLOOKUP($M32,'Reference Data'!$AU$6:$AX$259,3,FALSE)</f>
        <v>#N/A</v>
      </c>
      <c r="P32" s="124"/>
      <c r="Q32" s="122"/>
      <c r="R32" s="123" t="e">
        <f t="shared" si="0"/>
        <v>#VALUE!</v>
      </c>
      <c r="S32" s="131"/>
    </row>
    <row r="33" spans="1:19"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37" t="s">
        <v>29</v>
      </c>
      <c r="K33" s="122"/>
      <c r="L33" s="122"/>
      <c r="M33" s="138" t="s">
        <v>59</v>
      </c>
      <c r="N33" s="123" t="e">
        <f>VLOOKUP($M33,'Reference Data'!$AU$6:$AX$259,3,FALSE)</f>
        <v>#N/A</v>
      </c>
      <c r="O33" s="123" t="e">
        <f>VLOOKUP($M33,'Reference Data'!$AU$6:$AX$259,3,FALSE)</f>
        <v>#N/A</v>
      </c>
      <c r="P33" s="124"/>
      <c r="Q33" s="122"/>
      <c r="R33" s="123" t="e">
        <f t="shared" si="0"/>
        <v>#VALUE!</v>
      </c>
      <c r="S33" s="131"/>
    </row>
    <row r="34" spans="1:19" s="78" customFormat="1" ht="15" customHeight="1">
      <c r="A34" s="32"/>
      <c r="B34" s="24"/>
      <c r="C34" s="24"/>
      <c r="D34" s="30"/>
      <c r="E34" s="30"/>
      <c r="F34" s="30"/>
      <c r="G34" s="30"/>
      <c r="H34" s="30"/>
      <c r="I34" s="24"/>
      <c r="J34" s="24"/>
      <c r="K34" s="24"/>
      <c r="L34" s="24"/>
      <c r="M34" s="24"/>
      <c r="N34" s="30"/>
      <c r="O34" s="30"/>
      <c r="P34" s="27"/>
      <c r="Q34" s="32"/>
      <c r="R34" s="16"/>
      <c r="S34" s="27"/>
    </row>
    <row r="35" spans="1:19" s="78" customFormat="1" ht="15" hidden="1" customHeight="1">
      <c r="B35" s="152"/>
      <c r="C35" s="152"/>
      <c r="D35" s="79"/>
      <c r="E35" s="79"/>
      <c r="F35" s="152"/>
      <c r="G35" s="152"/>
      <c r="H35" s="152"/>
      <c r="I35" s="79"/>
      <c r="J35" s="79"/>
      <c r="K35" s="79"/>
      <c r="L35" s="79"/>
      <c r="M35" s="79"/>
      <c r="N35" s="79"/>
      <c r="O35" s="79"/>
      <c r="P35" s="153"/>
    </row>
    <row r="37" spans="1:19" ht="15" hidden="1" customHeight="1">
      <c r="D37" s="147"/>
      <c r="E37" s="147"/>
    </row>
    <row r="41" spans="1:19" s="78" customFormat="1" ht="15" hidden="1" customHeight="1">
      <c r="I41" s="80"/>
      <c r="J41" s="80"/>
      <c r="K41" s="80"/>
      <c r="L41" s="80"/>
      <c r="M41" s="80"/>
      <c r="N41" s="80"/>
      <c r="O41" s="80"/>
      <c r="P41" s="80"/>
      <c r="Q41" s="80"/>
      <c r="R41" s="80"/>
      <c r="S41" s="80"/>
    </row>
    <row r="42" spans="1:19" s="78" customFormat="1" ht="15" hidden="1" customHeight="1">
      <c r="I42" s="80"/>
      <c r="J42" s="80"/>
      <c r="K42" s="80"/>
      <c r="L42" s="80"/>
      <c r="M42" s="80"/>
      <c r="N42" s="80"/>
      <c r="O42" s="80"/>
      <c r="P42" s="80"/>
      <c r="Q42" s="80"/>
      <c r="R42" s="80"/>
      <c r="S42" s="80"/>
    </row>
    <row r="43" spans="1:19" s="78" customFormat="1" ht="15" hidden="1" customHeight="1">
      <c r="I43" s="80"/>
      <c r="J43" s="80"/>
      <c r="K43" s="80"/>
      <c r="L43" s="80"/>
      <c r="M43" s="80"/>
      <c r="N43" s="80"/>
      <c r="O43" s="80"/>
      <c r="P43" s="80"/>
      <c r="Q43" s="80"/>
      <c r="R43" s="80"/>
      <c r="S43" s="80"/>
    </row>
    <row r="44" spans="1:19" s="78" customFormat="1" ht="15" hidden="1" customHeight="1">
      <c r="I44" s="80"/>
      <c r="J44" s="80"/>
      <c r="K44" s="80"/>
      <c r="L44" s="80"/>
      <c r="M44" s="80"/>
      <c r="N44" s="80"/>
      <c r="O44" s="80"/>
      <c r="P44" s="80"/>
      <c r="Q44" s="80"/>
      <c r="R44" s="80"/>
      <c r="S44" s="80"/>
    </row>
    <row r="45" spans="1:19" s="78" customFormat="1" ht="15" hidden="1" customHeight="1">
      <c r="I45" s="80"/>
      <c r="J45" s="80"/>
      <c r="K45" s="80"/>
      <c r="L45" s="80"/>
      <c r="M45" s="80"/>
      <c r="N45" s="80"/>
      <c r="O45" s="80"/>
      <c r="P45" s="80"/>
      <c r="Q45" s="80"/>
      <c r="R45" s="80"/>
      <c r="S45" s="80"/>
    </row>
    <row r="46" spans="1:19" s="78" customFormat="1" ht="15" hidden="1" customHeight="1">
      <c r="D46" s="150"/>
      <c r="E46" s="150"/>
      <c r="F46" s="150"/>
      <c r="G46" s="150"/>
      <c r="H46" s="150"/>
      <c r="I46" s="80"/>
      <c r="J46" s="80"/>
      <c r="K46" s="80"/>
      <c r="L46" s="80"/>
      <c r="M46" s="80"/>
      <c r="N46" s="80"/>
      <c r="O46" s="80"/>
      <c r="P46" s="80"/>
      <c r="Q46" s="80"/>
      <c r="R46" s="80"/>
      <c r="S46" s="80"/>
    </row>
    <row r="47" spans="1:19" s="78" customFormat="1" ht="15" hidden="1" customHeight="1">
      <c r="I47" s="80"/>
      <c r="J47" s="80"/>
      <c r="K47" s="80"/>
      <c r="L47" s="80"/>
      <c r="M47" s="80"/>
      <c r="N47" s="80"/>
      <c r="O47" s="80"/>
      <c r="P47" s="80"/>
      <c r="Q47" s="80"/>
      <c r="R47" s="80"/>
      <c r="S47" s="80"/>
    </row>
    <row r="48" spans="1:19" s="78" customFormat="1" ht="15" hidden="1" customHeight="1">
      <c r="B48" s="151"/>
      <c r="C48" s="151"/>
      <c r="I48" s="81"/>
      <c r="J48" s="81"/>
      <c r="K48" s="81"/>
      <c r="L48" s="81"/>
      <c r="M48" s="81"/>
      <c r="N48" s="81"/>
      <c r="O48" s="81"/>
      <c r="P48" s="81"/>
      <c r="Q48" s="81"/>
      <c r="R48" s="81"/>
      <c r="S48" s="81"/>
    </row>
    <row r="49" spans="9:19" s="78" customFormat="1" ht="15" hidden="1" customHeight="1">
      <c r="I49" s="80"/>
      <c r="J49" s="80"/>
      <c r="K49" s="80"/>
      <c r="L49" s="80"/>
      <c r="M49" s="80"/>
      <c r="N49" s="80"/>
      <c r="O49" s="80"/>
      <c r="P49" s="80"/>
      <c r="Q49" s="80"/>
      <c r="R49" s="80"/>
      <c r="S49" s="80"/>
    </row>
    <row r="50" spans="9:19" s="78" customFormat="1" ht="15" hidden="1" customHeight="1"/>
    <row r="51" spans="9:19" s="78" customFormat="1" ht="15" hidden="1" customHeight="1"/>
    <row r="81" spans="1:10" ht="15" hidden="1" customHeight="1">
      <c r="A81" s="46"/>
      <c r="B81" s="46"/>
      <c r="C81" s="46"/>
      <c r="D81" s="46"/>
      <c r="E81" s="46"/>
      <c r="I81" s="46"/>
      <c r="J81" s="46"/>
    </row>
    <row r="93" spans="1:10" ht="15" hidden="1" customHeight="1">
      <c r="A93" s="155"/>
    </row>
    <row r="94" spans="1:10" ht="15" hidden="1" customHeight="1">
      <c r="A94" s="155"/>
    </row>
    <row r="95" spans="1:10" ht="15" hidden="1" customHeight="1">
      <c r="A95" s="155"/>
    </row>
    <row r="96" spans="1:10" ht="15" hidden="1" customHeight="1">
      <c r="A96" s="155"/>
    </row>
    <row r="97" spans="1:1" ht="15" hidden="1" customHeight="1">
      <c r="A97" s="155"/>
    </row>
  </sheetData>
  <sheetProtection algorithmName="SHA-512" hashValue="AUNXKSltlafoJevY8BaRAg8P7H3o4bHLrvf10cmJmjU4yPQJrnc/G9im2iZHv3Upi7744eKPqIIutFQsOprH7Q==" saltValue="NSdfC5rq3gj1gn1nJKM9Ow==" spinCount="100000" sheet="1" objects="1" scenarios="1"/>
  <conditionalFormatting sqref="A5:XFD1000">
    <cfRule type="expression" dxfId="73" priority="6">
      <formula>$B$3="You do not need to enter details on this form"</formula>
    </cfRule>
  </conditionalFormatting>
  <conditionalFormatting sqref="K9:L33">
    <cfRule type="expression" dxfId="72" priority="1">
      <formula>OR($J9 &lt;&gt; "Destruction",$J9="Feedstock",$J9="To UK re-packagers",$J9="Process Agent use",$J9="Other")</formula>
    </cfRule>
  </conditionalFormatting>
  <dataValidations xWindow="85" yWindow="390" count="10">
    <dataValidation type="list" allowBlank="1" showInputMessage="1" showErrorMessage="1" sqref="B9:B33" xr:uid="{00000000-0002-0000-0B00-000000000000}">
      <formula1>Substance_Group</formula1>
    </dataValidation>
    <dataValidation type="list" allowBlank="1" showInputMessage="1" showErrorMessage="1" sqref="I9:I33" xr:uid="{00000000-0002-0000-0B00-000001000000}">
      <formula1>INDIRECT("T_Substance_nature")</formula1>
    </dataValidation>
    <dataValidation type="list" allowBlank="1" showInputMessage="1" showErrorMessage="1" sqref="C9:C33" xr:uid="{00000000-0002-0000-0B00-000002000000}">
      <formula1>INDIRECT(B9)</formula1>
    </dataValidation>
    <dataValidation type="list" operator="lessThan" showDropDown="1" showInputMessage="1" showErrorMessage="1" error="The entry in this field must be &quot;United Kingdom&quot;" sqref="M9:M33" xr:uid="{00000000-0002-0000-0B00-000003000000}">
      <formula1>"United Kingdom"</formula1>
    </dataValidation>
    <dataValidation type="textLength" operator="lessThan" allowBlank="1" showInputMessage="1" showErrorMessage="1" prompt="Free text - up to 250 characters" sqref="Q9:Q33" xr:uid="{00000000-0002-0000-0B00-000004000000}">
      <formula1>250</formula1>
    </dataValidation>
    <dataValidation type="custom" allowBlank="1" showInputMessage="1" showErrorMessage="1" prompt="Enter quantity with up to 3 decimal places" sqref="P9:P33" xr:uid="{00000000-0002-0000-0B00-000005000000}">
      <formula1>ISNUMBER(P9)</formula1>
    </dataValidation>
    <dataValidation type="custom" operator="lessThan" showInputMessage="1" showErrorMessage="1" error="You may only enter data in this cell if Intended Use is:_x000a_  Destruction_x000a_  Feedstock_x000a_  To UK re-packagers_x000a_  Process Agenc use_x000a_or_x000a_  Other" prompt="Free text - max 500 characters" sqref="L9:L33" xr:uid="{00000000-0002-0000-0B00-000006000000}">
      <formula1>OR($J9="Destruction",$J9="Feedstock",$J9="To UK re-packagers",$J9="Process Agent use",$J9="Other")</formula1>
    </dataValidation>
    <dataValidation type="custom" operator="lessThan" showInputMessage="1" showErrorMessage="1" error="You may only enter data in this cell if Intended Use is:_x000a_  Destruction_x000a_  Feedstock_x000a_  To UK re-packagers_x000a_  Process Agenc use_x000a_or_x000a_  Other" prompt="Free text - max 100 characters" sqref="K9:K33" xr:uid="{00000000-0002-0000-0B00-000007000000}">
      <formula1>OR($J9="Destruction",$J9="Feedstock",$J9="To UK re-packagers",$J9="Process Agent use",$J9="Other")</formula1>
    </dataValidation>
    <dataValidation type="list" allowBlank="1" showInputMessage="1" showErrorMessage="1" sqref="J9:J33" xr:uid="{00000000-0002-0000-0B00-000008000000}">
      <formula1>INDIRECT("T_Placed_on_market")</formula1>
    </dataValidation>
    <dataValidation operator="lessThan" allowBlank="1" showErrorMessage="1" prompt="Free text - up to 250 characters" sqref="R9:R33" xr:uid="{00000000-0002-0000-0B00-000009000000}"/>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Q71"/>
  <sheetViews>
    <sheetView showGridLines="0" zoomScaleNormal="100" workbookViewId="0">
      <selection activeCell="A30" sqref="A30"/>
    </sheetView>
  </sheetViews>
  <sheetFormatPr defaultColWidth="0" defaultRowHeight="15" customHeight="1" zeroHeight="1"/>
  <cols>
    <col min="1" max="3" width="20.5703125" customWidth="1"/>
    <col min="4" max="8" width="20.5703125" hidden="1" customWidth="1"/>
    <col min="9" max="11" width="20.5703125" customWidth="1"/>
    <col min="12" max="13" width="20.5703125" hidden="1" customWidth="1"/>
    <col min="14" max="14" width="20.5703125" customWidth="1"/>
    <col min="15" max="15" width="55.5703125" customWidth="1"/>
    <col min="16" max="16" width="25" hidden="1" customWidth="1"/>
    <col min="17" max="17" width="20.5703125" customWidth="1"/>
    <col min="18" max="16384" width="8.5703125" hidden="1"/>
  </cols>
  <sheetData>
    <row r="1" spans="1:17" s="143" customFormat="1" ht="30" customHeight="1">
      <c r="A1" s="1"/>
      <c r="B1" s="127" t="s">
        <v>0</v>
      </c>
      <c r="C1" s="2"/>
      <c r="D1" s="39"/>
      <c r="E1" s="39"/>
      <c r="F1" s="39"/>
      <c r="G1" s="39"/>
      <c r="H1" s="39"/>
      <c r="I1" s="3"/>
      <c r="J1" s="3"/>
      <c r="K1" s="3"/>
      <c r="L1" s="39"/>
      <c r="M1" s="39"/>
      <c r="N1" s="3"/>
      <c r="O1" s="3"/>
      <c r="P1" s="39"/>
      <c r="Q1" s="3"/>
    </row>
    <row r="2" spans="1:17" s="143" customFormat="1" ht="5.0999999999999996" customHeight="1">
      <c r="A2" s="5"/>
      <c r="B2" s="6"/>
      <c r="C2" s="6"/>
      <c r="D2" s="39"/>
      <c r="E2" s="39"/>
      <c r="F2" s="39"/>
      <c r="G2" s="39"/>
      <c r="H2" s="39"/>
      <c r="I2" s="7"/>
      <c r="J2" s="7"/>
      <c r="K2" s="7"/>
      <c r="L2" s="39"/>
      <c r="M2" s="39"/>
      <c r="N2" s="7"/>
      <c r="O2" s="7"/>
      <c r="P2" s="39"/>
      <c r="Q2" s="21"/>
    </row>
    <row r="3" spans="1:17" ht="15" customHeight="1">
      <c r="A3" s="21"/>
      <c r="B3" s="133" t="str">
        <f>IF(Exporter="Yes","Please fill in the details on this form",IF(Exporter="No","You do not need to enter details on this form",""))</f>
        <v/>
      </c>
      <c r="C3" s="21"/>
      <c r="D3" s="20"/>
      <c r="E3" s="20"/>
      <c r="F3" s="20"/>
      <c r="G3" s="20"/>
      <c r="H3" s="20"/>
      <c r="I3" s="21"/>
      <c r="J3" s="21"/>
      <c r="K3" s="21"/>
      <c r="L3" s="20"/>
      <c r="M3" s="20"/>
      <c r="N3" s="21"/>
      <c r="O3" s="21"/>
      <c r="P3" s="20"/>
      <c r="Q3" s="21"/>
    </row>
    <row r="4" spans="1:17" ht="15" customHeight="1">
      <c r="A4" s="21"/>
      <c r="B4" s="21"/>
      <c r="C4" s="21"/>
      <c r="D4" s="20"/>
      <c r="E4" s="20"/>
      <c r="F4" s="20"/>
      <c r="G4" s="20"/>
      <c r="H4" s="20"/>
      <c r="I4" s="21"/>
      <c r="J4" s="21"/>
      <c r="K4" s="21"/>
      <c r="L4" s="20"/>
      <c r="M4" s="20"/>
      <c r="N4" s="21"/>
      <c r="O4" s="21"/>
      <c r="P4" s="20"/>
      <c r="Q4" s="21"/>
    </row>
    <row r="5" spans="1:17" ht="15" customHeight="1">
      <c r="A5" s="21"/>
      <c r="B5" s="105" t="s">
        <v>75</v>
      </c>
      <c r="C5" s="8"/>
      <c r="D5" s="40"/>
      <c r="E5" s="40"/>
      <c r="F5" s="40"/>
      <c r="G5" s="40"/>
      <c r="H5" s="40"/>
      <c r="I5" s="31"/>
      <c r="J5" s="31"/>
      <c r="K5" s="31"/>
      <c r="L5" s="40"/>
      <c r="M5" s="40"/>
      <c r="N5" s="31"/>
      <c r="O5" s="31"/>
      <c r="P5" s="40"/>
      <c r="Q5" s="31"/>
    </row>
    <row r="6" spans="1:17" ht="15" customHeight="1">
      <c r="A6" s="21"/>
      <c r="B6" s="10"/>
      <c r="C6" s="10"/>
      <c r="D6" s="41"/>
      <c r="E6" s="41"/>
      <c r="F6" s="41"/>
      <c r="G6" s="41"/>
      <c r="H6" s="41"/>
      <c r="I6" s="11"/>
      <c r="J6" s="11"/>
      <c r="K6" s="11"/>
      <c r="L6" s="41"/>
      <c r="M6" s="41"/>
      <c r="N6" s="11"/>
      <c r="O6" s="11"/>
      <c r="P6" s="41"/>
      <c r="Q6" s="31"/>
    </row>
    <row r="7" spans="1:17" s="121" customFormat="1" ht="15" customHeight="1">
      <c r="A7" s="120"/>
      <c r="B7" s="107" t="s">
        <v>39</v>
      </c>
      <c r="C7" s="107" t="s">
        <v>40</v>
      </c>
      <c r="D7" s="118" t="s">
        <v>41</v>
      </c>
      <c r="E7" s="118" t="s">
        <v>42</v>
      </c>
      <c r="F7" s="118" t="s">
        <v>43</v>
      </c>
      <c r="G7" s="118" t="s">
        <v>44</v>
      </c>
      <c r="H7" s="118" t="s">
        <v>45</v>
      </c>
      <c r="I7" s="107" t="s">
        <v>46</v>
      </c>
      <c r="J7" s="107" t="s">
        <v>47</v>
      </c>
      <c r="K7" s="107" t="s">
        <v>76</v>
      </c>
      <c r="L7" s="118" t="s">
        <v>54</v>
      </c>
      <c r="M7" s="118" t="s">
        <v>55</v>
      </c>
      <c r="N7" s="112" t="s">
        <v>48</v>
      </c>
      <c r="O7" s="112" t="s">
        <v>18</v>
      </c>
      <c r="P7" s="146" t="s">
        <v>49</v>
      </c>
      <c r="Q7" s="136"/>
    </row>
    <row r="8" spans="1:17" s="78" customFormat="1" ht="15" customHeight="1" thickBot="1">
      <c r="A8" s="32"/>
      <c r="B8" s="32"/>
      <c r="C8" s="32"/>
      <c r="D8" s="16"/>
      <c r="E8" s="16"/>
      <c r="F8" s="28"/>
      <c r="G8" s="28"/>
      <c r="H8" s="28"/>
      <c r="I8" s="32"/>
      <c r="J8" s="32"/>
      <c r="K8" s="32"/>
      <c r="L8" s="29"/>
      <c r="M8" s="29"/>
      <c r="N8" s="11"/>
      <c r="O8" s="11"/>
      <c r="P8" s="41"/>
      <c r="Q8" s="31"/>
    </row>
    <row r="9" spans="1:17"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2" t="s">
        <v>29</v>
      </c>
      <c r="L9" s="123" t="str">
        <f>VLOOKUP($K9,'Reference Data'!$AU$6:$AX$259,3,FALSE)</f>
        <v>-</v>
      </c>
      <c r="M9" s="123" t="str">
        <f>VLOOKUP($K9,'Reference Data'!$AU$6:$AX$259,4,FALSE)</f>
        <v>-</v>
      </c>
      <c r="N9" s="124"/>
      <c r="O9" s="122"/>
      <c r="P9" s="123" t="e">
        <f>N9*H9</f>
        <v>#VALUE!</v>
      </c>
      <c r="Q9" s="131"/>
    </row>
    <row r="10" spans="1:17"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2" t="s">
        <v>29</v>
      </c>
      <c r="L10" s="123" t="str">
        <f>VLOOKUP($K10,'Reference Data'!$AU$6:$AX$259,3,FALSE)</f>
        <v>-</v>
      </c>
      <c r="M10" s="123" t="str">
        <f>VLOOKUP($K10,'Reference Data'!$AU$6:$AX$259,4,FALSE)</f>
        <v>-</v>
      </c>
      <c r="N10" s="124"/>
      <c r="O10" s="122"/>
      <c r="P10" s="123" t="e">
        <f t="shared" ref="P10:P33" si="0">N10*H10</f>
        <v>#VALUE!</v>
      </c>
      <c r="Q10" s="131"/>
    </row>
    <row r="11" spans="1:17"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2" t="s">
        <v>29</v>
      </c>
      <c r="L11" s="123" t="str">
        <f>VLOOKUP($K11,'Reference Data'!$AU$6:$AX$259,3,FALSE)</f>
        <v>-</v>
      </c>
      <c r="M11" s="123" t="str">
        <f>VLOOKUP($K11,'Reference Data'!$AU$6:$AX$259,4,FALSE)</f>
        <v>-</v>
      </c>
      <c r="N11" s="124"/>
      <c r="O11" s="122"/>
      <c r="P11" s="123" t="e">
        <f t="shared" si="0"/>
        <v>#VALUE!</v>
      </c>
      <c r="Q11" s="131"/>
    </row>
    <row r="12" spans="1:17"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2" t="s">
        <v>29</v>
      </c>
      <c r="L12" s="123" t="str">
        <f>VLOOKUP($K12,'Reference Data'!$AU$6:$AX$259,3,FALSE)</f>
        <v>-</v>
      </c>
      <c r="M12" s="123" t="str">
        <f>VLOOKUP($K12,'Reference Data'!$AU$6:$AX$259,4,FALSE)</f>
        <v>-</v>
      </c>
      <c r="N12" s="124"/>
      <c r="O12" s="122"/>
      <c r="P12" s="123" t="e">
        <f t="shared" si="0"/>
        <v>#VALUE!</v>
      </c>
      <c r="Q12" s="131"/>
    </row>
    <row r="13" spans="1:17"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2" t="s">
        <v>29</v>
      </c>
      <c r="L13" s="123" t="str">
        <f>VLOOKUP($K13,'Reference Data'!$AU$6:$AX$259,3,FALSE)</f>
        <v>-</v>
      </c>
      <c r="M13" s="123" t="str">
        <f>VLOOKUP($K13,'Reference Data'!$AU$6:$AX$259,4,FALSE)</f>
        <v>-</v>
      </c>
      <c r="N13" s="124"/>
      <c r="O13" s="122"/>
      <c r="P13" s="123" t="e">
        <f t="shared" si="0"/>
        <v>#VALUE!</v>
      </c>
      <c r="Q13" s="131"/>
    </row>
    <row r="14" spans="1:17"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2" t="s">
        <v>29</v>
      </c>
      <c r="L14" s="123" t="str">
        <f>VLOOKUP($K14,'Reference Data'!$AU$6:$AX$259,3,FALSE)</f>
        <v>-</v>
      </c>
      <c r="M14" s="123" t="str">
        <f>VLOOKUP($K14,'Reference Data'!$AU$6:$AX$259,4,FALSE)</f>
        <v>-</v>
      </c>
      <c r="N14" s="124"/>
      <c r="O14" s="122"/>
      <c r="P14" s="123" t="e">
        <f t="shared" si="0"/>
        <v>#VALUE!</v>
      </c>
      <c r="Q14" s="131"/>
    </row>
    <row r="15" spans="1:17"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2" t="s">
        <v>29</v>
      </c>
      <c r="L15" s="123" t="str">
        <f>VLOOKUP($K15,'Reference Data'!$AU$6:$AX$259,3,FALSE)</f>
        <v>-</v>
      </c>
      <c r="M15" s="123" t="str">
        <f>VLOOKUP($K15,'Reference Data'!$AU$6:$AX$259,4,FALSE)</f>
        <v>-</v>
      </c>
      <c r="N15" s="124"/>
      <c r="O15" s="122"/>
      <c r="P15" s="123" t="e">
        <f t="shared" si="0"/>
        <v>#VALUE!</v>
      </c>
      <c r="Q15" s="131"/>
    </row>
    <row r="16" spans="1:17"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2" t="s">
        <v>29</v>
      </c>
      <c r="L16" s="123" t="str">
        <f>VLOOKUP($K16,'Reference Data'!$AU$6:$AX$259,3,FALSE)</f>
        <v>-</v>
      </c>
      <c r="M16" s="123" t="str">
        <f>VLOOKUP($K16,'Reference Data'!$AU$6:$AX$259,4,FALSE)</f>
        <v>-</v>
      </c>
      <c r="N16" s="124"/>
      <c r="O16" s="122"/>
      <c r="P16" s="123" t="e">
        <f t="shared" si="0"/>
        <v>#VALUE!</v>
      </c>
      <c r="Q16" s="131"/>
    </row>
    <row r="17" spans="1:17"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2" t="s">
        <v>29</v>
      </c>
      <c r="L17" s="123" t="str">
        <f>VLOOKUP($K17,'Reference Data'!$AU$6:$AX$259,3,FALSE)</f>
        <v>-</v>
      </c>
      <c r="M17" s="123" t="str">
        <f>VLOOKUP($K17,'Reference Data'!$AU$6:$AX$259,4,FALSE)</f>
        <v>-</v>
      </c>
      <c r="N17" s="124"/>
      <c r="O17" s="122"/>
      <c r="P17" s="123" t="e">
        <f t="shared" si="0"/>
        <v>#VALUE!</v>
      </c>
      <c r="Q17" s="131"/>
    </row>
    <row r="18" spans="1:17"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2" t="s">
        <v>29</v>
      </c>
      <c r="L18" s="123" t="str">
        <f>VLOOKUP($K18,'Reference Data'!$AU$6:$AX$259,3,FALSE)</f>
        <v>-</v>
      </c>
      <c r="M18" s="123" t="str">
        <f>VLOOKUP($K18,'Reference Data'!$AU$6:$AX$259,4,FALSE)</f>
        <v>-</v>
      </c>
      <c r="N18" s="124"/>
      <c r="O18" s="122"/>
      <c r="P18" s="123" t="e">
        <f t="shared" si="0"/>
        <v>#VALUE!</v>
      </c>
      <c r="Q18" s="131"/>
    </row>
    <row r="19" spans="1:17"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2" t="s">
        <v>29</v>
      </c>
      <c r="L19" s="123" t="str">
        <f>VLOOKUP($K19,'Reference Data'!$AU$6:$AX$259,3,FALSE)</f>
        <v>-</v>
      </c>
      <c r="M19" s="123" t="str">
        <f>VLOOKUP($K19,'Reference Data'!$AU$6:$AX$259,4,FALSE)</f>
        <v>-</v>
      </c>
      <c r="N19" s="124"/>
      <c r="O19" s="122"/>
      <c r="P19" s="123" t="e">
        <f t="shared" si="0"/>
        <v>#VALUE!</v>
      </c>
      <c r="Q19" s="131"/>
    </row>
    <row r="20" spans="1:17"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2" t="s">
        <v>29</v>
      </c>
      <c r="L20" s="123" t="str">
        <f>VLOOKUP($K20,'Reference Data'!$AU$6:$AX$259,3,FALSE)</f>
        <v>-</v>
      </c>
      <c r="M20" s="123" t="str">
        <f>VLOOKUP($K20,'Reference Data'!$AU$6:$AX$259,4,FALSE)</f>
        <v>-</v>
      </c>
      <c r="N20" s="124"/>
      <c r="O20" s="122"/>
      <c r="P20" s="123" t="e">
        <f t="shared" si="0"/>
        <v>#VALUE!</v>
      </c>
      <c r="Q20" s="131"/>
    </row>
    <row r="21" spans="1:17"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2" t="s">
        <v>29</v>
      </c>
      <c r="L21" s="123" t="str">
        <f>VLOOKUP($K21,'Reference Data'!$AU$6:$AX$259,3,FALSE)</f>
        <v>-</v>
      </c>
      <c r="M21" s="123" t="str">
        <f>VLOOKUP($K21,'Reference Data'!$AU$6:$AX$259,4,FALSE)</f>
        <v>-</v>
      </c>
      <c r="N21" s="124"/>
      <c r="O21" s="122"/>
      <c r="P21" s="123" t="e">
        <f t="shared" si="0"/>
        <v>#VALUE!</v>
      </c>
      <c r="Q21" s="131"/>
    </row>
    <row r="22" spans="1:17"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2" t="s">
        <v>29</v>
      </c>
      <c r="L22" s="123" t="str">
        <f>VLOOKUP($K22,'Reference Data'!$AU$6:$AX$259,3,FALSE)</f>
        <v>-</v>
      </c>
      <c r="M22" s="123" t="str">
        <f>VLOOKUP($K22,'Reference Data'!$AU$6:$AX$259,4,FALSE)</f>
        <v>-</v>
      </c>
      <c r="N22" s="124"/>
      <c r="O22" s="122"/>
      <c r="P22" s="123" t="e">
        <f t="shared" si="0"/>
        <v>#VALUE!</v>
      </c>
      <c r="Q22" s="131"/>
    </row>
    <row r="23" spans="1:17"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2" t="s">
        <v>29</v>
      </c>
      <c r="L23" s="123" t="str">
        <f>VLOOKUP($K23,'Reference Data'!$AU$6:$AX$259,3,FALSE)</f>
        <v>-</v>
      </c>
      <c r="M23" s="123" t="str">
        <f>VLOOKUP($K23,'Reference Data'!$AU$6:$AX$259,4,FALSE)</f>
        <v>-</v>
      </c>
      <c r="N23" s="124"/>
      <c r="O23" s="122"/>
      <c r="P23" s="123" t="e">
        <f t="shared" si="0"/>
        <v>#VALUE!</v>
      </c>
      <c r="Q23" s="131"/>
    </row>
    <row r="24" spans="1:17"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2" t="s">
        <v>29</v>
      </c>
      <c r="L24" s="123" t="str">
        <f>VLOOKUP($K24,'Reference Data'!$AU$6:$AX$259,3,FALSE)</f>
        <v>-</v>
      </c>
      <c r="M24" s="123" t="str">
        <f>VLOOKUP($K24,'Reference Data'!$AU$6:$AX$259,4,FALSE)</f>
        <v>-</v>
      </c>
      <c r="N24" s="124"/>
      <c r="O24" s="122"/>
      <c r="P24" s="123" t="e">
        <f t="shared" si="0"/>
        <v>#VALUE!</v>
      </c>
      <c r="Q24" s="131"/>
    </row>
    <row r="25" spans="1:17"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2" t="s">
        <v>29</v>
      </c>
      <c r="L25" s="123" t="str">
        <f>VLOOKUP($K25,'Reference Data'!$AU$6:$AX$259,3,FALSE)</f>
        <v>-</v>
      </c>
      <c r="M25" s="123" t="str">
        <f>VLOOKUP($K25,'Reference Data'!$AU$6:$AX$259,4,FALSE)</f>
        <v>-</v>
      </c>
      <c r="N25" s="124"/>
      <c r="O25" s="122"/>
      <c r="P25" s="123" t="e">
        <f t="shared" si="0"/>
        <v>#VALUE!</v>
      </c>
      <c r="Q25" s="131"/>
    </row>
    <row r="26" spans="1:17"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2" t="s">
        <v>29</v>
      </c>
      <c r="L26" s="123" t="str">
        <f>VLOOKUP($K26,'Reference Data'!$AU$6:$AX$259,3,FALSE)</f>
        <v>-</v>
      </c>
      <c r="M26" s="123" t="str">
        <f>VLOOKUP($K26,'Reference Data'!$AU$6:$AX$259,4,FALSE)</f>
        <v>-</v>
      </c>
      <c r="N26" s="124"/>
      <c r="O26" s="122"/>
      <c r="P26" s="123" t="e">
        <f t="shared" si="0"/>
        <v>#VALUE!</v>
      </c>
      <c r="Q26" s="131"/>
    </row>
    <row r="27" spans="1:17"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2" t="s">
        <v>29</v>
      </c>
      <c r="L27" s="123" t="str">
        <f>VLOOKUP($K27,'Reference Data'!$AU$6:$AX$259,3,FALSE)</f>
        <v>-</v>
      </c>
      <c r="M27" s="123" t="str">
        <f>VLOOKUP($K27,'Reference Data'!$AU$6:$AX$259,4,FALSE)</f>
        <v>-</v>
      </c>
      <c r="N27" s="124"/>
      <c r="O27" s="122"/>
      <c r="P27" s="123" t="e">
        <f t="shared" si="0"/>
        <v>#VALUE!</v>
      </c>
      <c r="Q27" s="131"/>
    </row>
    <row r="28" spans="1:17"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2" t="s">
        <v>29</v>
      </c>
      <c r="L28" s="123" t="str">
        <f>VLOOKUP($K28,'Reference Data'!$AU$6:$AX$259,3,FALSE)</f>
        <v>-</v>
      </c>
      <c r="M28" s="123" t="str">
        <f>VLOOKUP($K28,'Reference Data'!$AU$6:$AX$259,4,FALSE)</f>
        <v>-</v>
      </c>
      <c r="N28" s="124"/>
      <c r="O28" s="122"/>
      <c r="P28" s="123" t="e">
        <f t="shared" si="0"/>
        <v>#VALUE!</v>
      </c>
      <c r="Q28" s="131"/>
    </row>
    <row r="29" spans="1:17"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2" t="s">
        <v>29</v>
      </c>
      <c r="L29" s="123" t="str">
        <f>VLOOKUP($K29,'Reference Data'!$AU$6:$AX$259,3,FALSE)</f>
        <v>-</v>
      </c>
      <c r="M29" s="123" t="str">
        <f>VLOOKUP($K29,'Reference Data'!$AU$6:$AX$259,4,FALSE)</f>
        <v>-</v>
      </c>
      <c r="N29" s="124"/>
      <c r="O29" s="122"/>
      <c r="P29" s="123" t="e">
        <f t="shared" si="0"/>
        <v>#VALUE!</v>
      </c>
      <c r="Q29" s="131"/>
    </row>
    <row r="30" spans="1:17"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2" t="s">
        <v>29</v>
      </c>
      <c r="L30" s="123" t="str">
        <f>VLOOKUP($K30,'Reference Data'!$AU$6:$AX$259,3,FALSE)</f>
        <v>-</v>
      </c>
      <c r="M30" s="123" t="str">
        <f>VLOOKUP($K30,'Reference Data'!$AU$6:$AX$259,4,FALSE)</f>
        <v>-</v>
      </c>
      <c r="N30" s="124"/>
      <c r="O30" s="122"/>
      <c r="P30" s="123" t="e">
        <f t="shared" si="0"/>
        <v>#VALUE!</v>
      </c>
      <c r="Q30" s="131"/>
    </row>
    <row r="31" spans="1:17"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2" t="s">
        <v>29</v>
      </c>
      <c r="L31" s="123" t="str">
        <f>VLOOKUP($K31,'Reference Data'!$AU$6:$AX$259,3,FALSE)</f>
        <v>-</v>
      </c>
      <c r="M31" s="123" t="str">
        <f>VLOOKUP($K31,'Reference Data'!$AU$6:$AX$259,4,FALSE)</f>
        <v>-</v>
      </c>
      <c r="N31" s="124"/>
      <c r="O31" s="122"/>
      <c r="P31" s="123" t="e">
        <f t="shared" si="0"/>
        <v>#VALUE!</v>
      </c>
      <c r="Q31" s="131"/>
    </row>
    <row r="32" spans="1:17"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2" t="s">
        <v>29</v>
      </c>
      <c r="L32" s="123" t="str">
        <f>VLOOKUP($K32,'Reference Data'!$AU$6:$AX$259,3,FALSE)</f>
        <v>-</v>
      </c>
      <c r="M32" s="123" t="str">
        <f>VLOOKUP($K32,'Reference Data'!$AU$6:$AX$259,4,FALSE)</f>
        <v>-</v>
      </c>
      <c r="N32" s="124"/>
      <c r="O32" s="122"/>
      <c r="P32" s="123" t="e">
        <f t="shared" si="0"/>
        <v>#VALUE!</v>
      </c>
      <c r="Q32" s="131"/>
    </row>
    <row r="33" spans="1:17"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2" t="s">
        <v>29</v>
      </c>
      <c r="L33" s="123" t="str">
        <f>VLOOKUP($K33,'Reference Data'!$AU$6:$AX$259,3,FALSE)</f>
        <v>-</v>
      </c>
      <c r="M33" s="123" t="str">
        <f>VLOOKUP($K33,'Reference Data'!$AU$6:$AX$259,4,FALSE)</f>
        <v>-</v>
      </c>
      <c r="N33" s="124"/>
      <c r="O33" s="122"/>
      <c r="P33" s="123" t="e">
        <f t="shared" si="0"/>
        <v>#VALUE!</v>
      </c>
      <c r="Q33" s="131"/>
    </row>
    <row r="34" spans="1:17" s="78" customFormat="1" ht="15" customHeight="1">
      <c r="A34" s="32"/>
      <c r="B34" s="24"/>
      <c r="C34" s="24"/>
      <c r="D34" s="30"/>
      <c r="E34" s="30"/>
      <c r="F34" s="30"/>
      <c r="G34" s="30"/>
      <c r="H34" s="30"/>
      <c r="I34" s="24"/>
      <c r="J34" s="24"/>
      <c r="K34" s="24"/>
      <c r="L34" s="30"/>
      <c r="M34" s="30"/>
      <c r="N34" s="27"/>
      <c r="O34" s="32"/>
      <c r="P34" s="16"/>
      <c r="Q34" s="27"/>
    </row>
    <row r="35" spans="1:17" s="78" customFormat="1" ht="15" hidden="1" customHeight="1">
      <c r="B35" s="152"/>
      <c r="C35" s="152"/>
      <c r="D35" s="79"/>
      <c r="E35" s="79"/>
      <c r="F35" s="152"/>
      <c r="G35" s="152"/>
      <c r="H35" s="152"/>
      <c r="I35" s="79"/>
      <c r="J35" s="79"/>
      <c r="K35" s="79"/>
      <c r="L35" s="79"/>
      <c r="M35" s="79"/>
      <c r="N35" s="153"/>
    </row>
    <row r="37" spans="1:17" ht="15" hidden="1" customHeight="1">
      <c r="D37" s="147"/>
      <c r="E37" s="147"/>
    </row>
    <row r="41" spans="1:17" s="78" customFormat="1" ht="15" hidden="1" customHeight="1">
      <c r="I41" s="80"/>
      <c r="J41" s="80"/>
      <c r="K41" s="80"/>
      <c r="L41" s="80"/>
      <c r="M41" s="80"/>
      <c r="N41" s="80"/>
      <c r="O41" s="80"/>
      <c r="P41" s="80"/>
      <c r="Q41" s="80"/>
    </row>
    <row r="42" spans="1:17" s="78" customFormat="1" ht="15" hidden="1" customHeight="1">
      <c r="I42" s="80"/>
      <c r="J42" s="80"/>
      <c r="K42" s="80"/>
      <c r="L42" s="80"/>
      <c r="M42" s="80"/>
      <c r="N42" s="80"/>
      <c r="O42" s="80"/>
      <c r="P42" s="80"/>
      <c r="Q42" s="80"/>
    </row>
    <row r="43" spans="1:17" s="78" customFormat="1" ht="15" hidden="1" customHeight="1">
      <c r="I43" s="80"/>
      <c r="J43" s="80"/>
      <c r="K43" s="80"/>
      <c r="L43" s="80"/>
      <c r="M43" s="80"/>
      <c r="N43" s="80"/>
      <c r="O43" s="80"/>
      <c r="P43" s="80"/>
      <c r="Q43" s="80"/>
    </row>
    <row r="44" spans="1:17" s="78" customFormat="1" ht="15" hidden="1" customHeight="1">
      <c r="I44" s="80"/>
      <c r="J44" s="80"/>
      <c r="K44" s="80"/>
      <c r="L44" s="80"/>
      <c r="M44" s="80"/>
      <c r="N44" s="80"/>
      <c r="O44" s="80"/>
      <c r="P44" s="80"/>
      <c r="Q44" s="80"/>
    </row>
    <row r="45" spans="1:17" s="78" customFormat="1" ht="15" hidden="1" customHeight="1">
      <c r="I45" s="80"/>
      <c r="J45" s="80"/>
      <c r="K45" s="80"/>
      <c r="L45" s="80"/>
      <c r="M45" s="80"/>
      <c r="N45" s="80"/>
      <c r="O45" s="80"/>
      <c r="P45" s="80"/>
      <c r="Q45" s="80"/>
    </row>
    <row r="46" spans="1:17" s="78" customFormat="1" ht="15" hidden="1" customHeight="1">
      <c r="D46" s="150"/>
      <c r="E46" s="150"/>
      <c r="F46" s="150"/>
      <c r="G46" s="150"/>
      <c r="H46" s="150"/>
      <c r="I46" s="80"/>
      <c r="J46" s="80"/>
      <c r="K46" s="80"/>
      <c r="L46" s="80"/>
      <c r="M46" s="80"/>
      <c r="N46" s="80"/>
      <c r="O46" s="80"/>
      <c r="P46" s="80"/>
      <c r="Q46" s="80"/>
    </row>
    <row r="47" spans="1:17" s="78" customFormat="1" ht="15" hidden="1" customHeight="1">
      <c r="I47" s="80"/>
      <c r="J47" s="80"/>
      <c r="K47" s="80"/>
      <c r="L47" s="80"/>
      <c r="M47" s="80"/>
      <c r="N47" s="80"/>
      <c r="O47" s="80"/>
      <c r="P47" s="80"/>
      <c r="Q47" s="80"/>
    </row>
    <row r="48" spans="1:17" s="78" customFormat="1" ht="15" hidden="1" customHeight="1">
      <c r="B48" s="151"/>
      <c r="C48" s="151"/>
      <c r="I48" s="81"/>
      <c r="J48" s="81"/>
      <c r="K48" s="81"/>
      <c r="L48" s="81"/>
      <c r="M48" s="81"/>
      <c r="N48" s="81"/>
      <c r="O48" s="81"/>
      <c r="P48" s="81"/>
      <c r="Q48" s="81"/>
    </row>
    <row r="49" spans="9:17" s="78" customFormat="1" ht="15" hidden="1" customHeight="1">
      <c r="I49" s="80"/>
      <c r="J49" s="80"/>
      <c r="K49" s="80"/>
      <c r="L49" s="80"/>
      <c r="M49" s="80"/>
      <c r="N49" s="80"/>
      <c r="O49" s="80"/>
      <c r="P49" s="80"/>
      <c r="Q49" s="80"/>
    </row>
    <row r="50" spans="9:17" s="78" customFormat="1" ht="15" hidden="1" customHeight="1"/>
    <row r="51" spans="9:17" s="78" customFormat="1" ht="15" hidden="1" customHeight="1"/>
    <row r="71" spans="1:9" ht="15" hidden="1" customHeight="1">
      <c r="A71" s="46"/>
      <c r="B71" s="46"/>
      <c r="C71" s="46"/>
      <c r="D71" s="46"/>
      <c r="E71" s="46"/>
      <c r="I71" s="46"/>
    </row>
  </sheetData>
  <sheetProtection algorithmName="SHA-512" hashValue="sZfcKpRqp2wPdp4xam6dYrgoXa9RojNACh54He0fZAiTJLJ5j/U7yXFhEjWQYHf+UI+euharJ3tAnBwz0wVQTw==" saltValue="VAwb0gbP9XXC/+C1ntsgoA==" spinCount="100000" sheet="1" objects="1" scenarios="1"/>
  <conditionalFormatting sqref="A5:XFD1000">
    <cfRule type="expression" dxfId="71" priority="1">
      <formula>$B$3="You do not need to enter details on this form"</formula>
    </cfRule>
  </conditionalFormatting>
  <dataValidations count="9">
    <dataValidation type="list" allowBlank="1" showInputMessage="1" showErrorMessage="1" sqref="I35:J35" xr:uid="{00000000-0002-0000-0C00-000000000000}">
      <formula1>"Select,Yes,No"</formula1>
    </dataValidation>
    <dataValidation type="list" allowBlank="1" showInputMessage="1" showErrorMessage="1" sqref="C9:C33" xr:uid="{00000000-0002-0000-0C00-000001000000}">
      <formula1>INDIRECT(B9)</formula1>
    </dataValidation>
    <dataValidation type="list" allowBlank="1" showInputMessage="1" showErrorMessage="1" sqref="I9:I33" xr:uid="{00000000-0002-0000-0C00-000002000000}">
      <formula1>INDIRECT("T_Substance_nature")</formula1>
    </dataValidation>
    <dataValidation type="list" allowBlank="1" showInputMessage="1" showErrorMessage="1" sqref="B9:B33" xr:uid="{00000000-0002-0000-0C00-000003000000}">
      <formula1>Substance_Group</formula1>
    </dataValidation>
    <dataValidation type="list" allowBlank="1" showInputMessage="1" showErrorMessage="1" sqref="J9:J33" xr:uid="{00000000-0002-0000-0C00-000004000000}">
      <formula1>INDIRECT("T_Exported")</formula1>
    </dataValidation>
    <dataValidation type="list" allowBlank="1" showInputMessage="1" showErrorMessage="1" sqref="K9:K33" xr:uid="{00000000-0002-0000-0C00-000005000000}">
      <formula1>INDIRECT("T_Countries[Country]")</formula1>
    </dataValidation>
    <dataValidation type="custom" allowBlank="1" showInputMessage="1" showErrorMessage="1" prompt="Enter quantity with up to 3 decimal places" sqref="N9:N33" xr:uid="{00000000-0002-0000-0C00-000006000000}">
      <formula1>ISNUMBER(N9)</formula1>
    </dataValidation>
    <dataValidation type="textLength" operator="lessThan" allowBlank="1" showInputMessage="1" showErrorMessage="1" prompt="Free text - up to 250 characters" sqref="O9:O33" xr:uid="{00000000-0002-0000-0C00-000007000000}">
      <formula1>250</formula1>
    </dataValidation>
    <dataValidation operator="lessThan" allowBlank="1" showErrorMessage="1" prompt="Free text - up to 250 characters" sqref="P9:P33" xr:uid="{00000000-0002-0000-0C00-000008000000}"/>
  </dataValidations>
  <pageMargins left="0.7" right="0.7" top="0.75" bottom="0.75" header="0.3" footer="0.3"/>
  <pageSetup paperSize="9" orientation="portrait" horizontalDpi="90" verticalDpi="9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U80"/>
  <sheetViews>
    <sheetView showGridLines="0" topLeftCell="J1" zoomScaleNormal="100" workbookViewId="0">
      <selection activeCell="A30" sqref="A30"/>
    </sheetView>
  </sheetViews>
  <sheetFormatPr defaultColWidth="0" defaultRowHeight="15" customHeight="1" zeroHeight="1"/>
  <cols>
    <col min="1" max="3" width="20.5703125" customWidth="1"/>
    <col min="4" max="8" width="20.5703125" hidden="1" customWidth="1"/>
    <col min="9" max="18" width="20.5703125" customWidth="1"/>
    <col min="19" max="19" width="50.5703125" customWidth="1"/>
    <col min="20" max="20" width="24" hidden="1" customWidth="1"/>
    <col min="21" max="21" width="20.5703125" customWidth="1"/>
    <col min="22" max="16384" width="8.5703125" hidden="1"/>
  </cols>
  <sheetData>
    <row r="1" spans="1:21" s="143" customFormat="1" ht="30" customHeight="1">
      <c r="A1" s="1"/>
      <c r="B1" s="127" t="s">
        <v>0</v>
      </c>
      <c r="C1" s="2"/>
      <c r="D1" s="39"/>
      <c r="E1" s="39"/>
      <c r="F1" s="39"/>
      <c r="G1" s="39"/>
      <c r="H1" s="39"/>
      <c r="I1" s="3"/>
      <c r="J1" s="3"/>
      <c r="K1" s="3"/>
      <c r="L1" s="3"/>
      <c r="M1" s="3"/>
      <c r="N1" s="3"/>
      <c r="O1" s="3"/>
      <c r="P1" s="3"/>
      <c r="Q1" s="3"/>
      <c r="R1" s="3"/>
      <c r="S1" s="3"/>
      <c r="T1" s="39"/>
      <c r="U1" s="3"/>
    </row>
    <row r="2" spans="1:21" s="143" customFormat="1" ht="5.0999999999999996" customHeight="1">
      <c r="A2" s="5"/>
      <c r="B2" s="6"/>
      <c r="C2" s="6"/>
      <c r="D2" s="39"/>
      <c r="E2" s="39"/>
      <c r="F2" s="39"/>
      <c r="G2" s="39"/>
      <c r="H2" s="39"/>
      <c r="I2" s="7"/>
      <c r="J2" s="7"/>
      <c r="K2" s="7"/>
      <c r="L2" s="7"/>
      <c r="M2" s="7"/>
      <c r="N2" s="7"/>
      <c r="O2" s="7"/>
      <c r="P2" s="7"/>
      <c r="Q2" s="7"/>
      <c r="R2" s="7"/>
      <c r="S2" s="7"/>
      <c r="T2" s="39"/>
      <c r="U2" s="21"/>
    </row>
    <row r="3" spans="1:21" ht="15" customHeight="1">
      <c r="A3" s="21"/>
      <c r="B3" s="133" t="str">
        <f>IF(OR(Feedstock="Yes",ProcessAgent="Yes"),"Please fill in the details on this form",IF(AND(Feedstock="No",ProcessAgent="No"),"You do not need to enter details on this form",""))</f>
        <v/>
      </c>
      <c r="C3" s="21"/>
      <c r="D3" s="20"/>
      <c r="E3" s="20"/>
      <c r="F3" s="20"/>
      <c r="G3" s="20"/>
      <c r="H3" s="20"/>
      <c r="I3" s="21"/>
      <c r="J3" s="21"/>
      <c r="L3" s="21"/>
      <c r="M3" s="21"/>
      <c r="N3" s="21"/>
      <c r="O3" s="21"/>
      <c r="P3" s="21"/>
      <c r="Q3" s="21"/>
      <c r="R3" s="21"/>
      <c r="S3" s="21"/>
      <c r="T3" s="20"/>
      <c r="U3" s="21"/>
    </row>
    <row r="4" spans="1:21" ht="15" customHeight="1">
      <c r="A4" s="21"/>
      <c r="B4" s="21"/>
      <c r="C4" s="21"/>
      <c r="D4" s="20"/>
      <c r="E4" s="20"/>
      <c r="F4" s="20"/>
      <c r="G4" s="20"/>
      <c r="H4" s="20"/>
      <c r="I4" s="21"/>
      <c r="J4" s="21"/>
      <c r="L4" s="21"/>
      <c r="M4" s="21"/>
      <c r="N4" s="21"/>
      <c r="O4" s="21"/>
      <c r="P4" s="21" t="str">
        <f>IF(Report_year="","",Report_year+1)</f>
        <v/>
      </c>
      <c r="Q4" s="21"/>
      <c r="R4" s="21"/>
      <c r="S4" s="21"/>
      <c r="T4" s="20"/>
      <c r="U4" s="21"/>
    </row>
    <row r="5" spans="1:21" ht="15" customHeight="1">
      <c r="A5" s="21"/>
      <c r="B5" s="105" t="s">
        <v>77</v>
      </c>
      <c r="C5" s="8"/>
      <c r="D5" s="40"/>
      <c r="E5" s="40"/>
      <c r="F5" s="40"/>
      <c r="G5" s="40"/>
      <c r="H5" s="40"/>
      <c r="I5" s="31"/>
      <c r="J5" s="31"/>
      <c r="K5" s="76"/>
      <c r="L5" s="31"/>
      <c r="M5" s="31"/>
      <c r="N5" s="31"/>
      <c r="O5" s="31"/>
      <c r="P5" s="31"/>
      <c r="Q5" s="31"/>
      <c r="R5" s="31"/>
      <c r="S5" s="31"/>
      <c r="T5" s="40"/>
      <c r="U5" s="31"/>
    </row>
    <row r="6" spans="1:21" ht="15" customHeight="1">
      <c r="A6" s="21"/>
      <c r="B6" s="10"/>
      <c r="C6" s="10"/>
      <c r="D6" s="41"/>
      <c r="E6" s="41"/>
      <c r="F6" s="41"/>
      <c r="G6" s="41"/>
      <c r="H6" s="41"/>
      <c r="I6" s="11"/>
      <c r="J6" s="11"/>
      <c r="K6" s="77"/>
      <c r="L6" s="11"/>
      <c r="M6" s="11"/>
      <c r="N6" s="11"/>
      <c r="O6" s="11"/>
      <c r="P6" s="31"/>
      <c r="Q6" s="31"/>
      <c r="R6" s="31"/>
      <c r="S6" s="31"/>
      <c r="T6" s="40"/>
      <c r="U6" s="31"/>
    </row>
    <row r="7" spans="1:21" s="154" customFormat="1" ht="30" customHeight="1">
      <c r="A7" s="134"/>
      <c r="B7" s="125" t="s">
        <v>78</v>
      </c>
      <c r="C7" s="125" t="s">
        <v>79</v>
      </c>
      <c r="D7" s="128" t="s">
        <v>80</v>
      </c>
      <c r="E7" s="128" t="s">
        <v>81</v>
      </c>
      <c r="F7" s="128" t="s">
        <v>82</v>
      </c>
      <c r="G7" s="128" t="s">
        <v>83</v>
      </c>
      <c r="H7" s="128" t="s">
        <v>84</v>
      </c>
      <c r="I7" s="125" t="s">
        <v>46</v>
      </c>
      <c r="J7" s="125" t="s">
        <v>85</v>
      </c>
      <c r="K7" s="125" t="s">
        <v>86</v>
      </c>
      <c r="L7" s="125" t="s">
        <v>87</v>
      </c>
      <c r="M7" s="125" t="s">
        <v>88</v>
      </c>
      <c r="N7" s="125" t="s">
        <v>89</v>
      </c>
      <c r="O7" s="125" t="s">
        <v>48</v>
      </c>
      <c r="P7" s="125" t="str">
        <f>"Estimated quantity (kg) "&amp; IF(Report_year="","",Report_year+1)</f>
        <v xml:space="preserve">Estimated quantity (kg) </v>
      </c>
      <c r="Q7" s="125" t="s">
        <v>90</v>
      </c>
      <c r="R7" s="125" t="str">
        <f>"Estimated emissions (kg) "&amp; IF(Report_year="","",Report_year+1)</f>
        <v xml:space="preserve">Estimated emissions (kg) </v>
      </c>
      <c r="S7" s="125" t="s">
        <v>18</v>
      </c>
      <c r="T7" s="128" t="s">
        <v>49</v>
      </c>
      <c r="U7" s="140"/>
    </row>
    <row r="8" spans="1:21" s="78" customFormat="1" ht="15" customHeight="1" thickBot="1">
      <c r="A8" s="32"/>
      <c r="B8" s="32"/>
      <c r="C8" s="32"/>
      <c r="D8" s="16"/>
      <c r="E8" s="16"/>
      <c r="F8" s="28"/>
      <c r="G8" s="28"/>
      <c r="H8" s="28"/>
      <c r="I8" s="32"/>
      <c r="J8" s="32"/>
      <c r="L8" s="32"/>
      <c r="M8" s="32"/>
      <c r="N8" s="11"/>
      <c r="O8" s="11"/>
      <c r="P8" s="31"/>
      <c r="Q8" s="31"/>
      <c r="R8" s="31"/>
      <c r="S8" s="31"/>
      <c r="T8" s="40"/>
      <c r="U8" s="31"/>
    </row>
    <row r="9" spans="1:21"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39"/>
      <c r="L9" s="122"/>
      <c r="M9" s="122"/>
      <c r="N9" s="122"/>
      <c r="O9" s="124"/>
      <c r="P9" s="124"/>
      <c r="Q9" s="124"/>
      <c r="R9" s="124"/>
      <c r="S9" s="122"/>
      <c r="T9" s="123" t="e">
        <f>P9*H9</f>
        <v>#VALUE!</v>
      </c>
      <c r="U9" s="140"/>
    </row>
    <row r="10" spans="1:21"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39"/>
      <c r="L10" s="122"/>
      <c r="M10" s="122"/>
      <c r="N10" s="122"/>
      <c r="O10" s="124"/>
      <c r="P10" s="124"/>
      <c r="Q10" s="124"/>
      <c r="R10" s="124"/>
      <c r="S10" s="122"/>
      <c r="T10" s="123" t="e">
        <f t="shared" ref="T10:T33" si="0">P10*H10</f>
        <v>#VALUE!</v>
      </c>
      <c r="U10" s="140"/>
    </row>
    <row r="11" spans="1:21"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39"/>
      <c r="L11" s="122"/>
      <c r="M11" s="122"/>
      <c r="N11" s="122"/>
      <c r="O11" s="124"/>
      <c r="P11" s="124"/>
      <c r="Q11" s="124"/>
      <c r="R11" s="124"/>
      <c r="S11" s="122"/>
      <c r="T11" s="123" t="e">
        <f t="shared" si="0"/>
        <v>#VALUE!</v>
      </c>
      <c r="U11" s="140"/>
    </row>
    <row r="12" spans="1:21"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39"/>
      <c r="L12" s="122"/>
      <c r="M12" s="122"/>
      <c r="N12" s="122"/>
      <c r="O12" s="124"/>
      <c r="P12" s="124"/>
      <c r="Q12" s="124"/>
      <c r="R12" s="124"/>
      <c r="S12" s="122"/>
      <c r="T12" s="123" t="e">
        <f t="shared" si="0"/>
        <v>#VALUE!</v>
      </c>
      <c r="U12" s="140"/>
    </row>
    <row r="13" spans="1:21"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39"/>
      <c r="L13" s="122"/>
      <c r="M13" s="122"/>
      <c r="N13" s="122"/>
      <c r="O13" s="124"/>
      <c r="P13" s="124"/>
      <c r="Q13" s="124"/>
      <c r="R13" s="124"/>
      <c r="S13" s="122"/>
      <c r="T13" s="123" t="e">
        <f t="shared" si="0"/>
        <v>#VALUE!</v>
      </c>
      <c r="U13" s="140"/>
    </row>
    <row r="14" spans="1:21"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39"/>
      <c r="L14" s="122"/>
      <c r="M14" s="122"/>
      <c r="N14" s="122"/>
      <c r="O14" s="124"/>
      <c r="P14" s="124"/>
      <c r="Q14" s="124"/>
      <c r="R14" s="124"/>
      <c r="S14" s="122"/>
      <c r="T14" s="123" t="e">
        <f t="shared" si="0"/>
        <v>#VALUE!</v>
      </c>
      <c r="U14" s="140"/>
    </row>
    <row r="15" spans="1:21"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39"/>
      <c r="L15" s="122"/>
      <c r="M15" s="122"/>
      <c r="N15" s="122"/>
      <c r="O15" s="124"/>
      <c r="P15" s="124"/>
      <c r="Q15" s="124"/>
      <c r="R15" s="124"/>
      <c r="S15" s="122"/>
      <c r="T15" s="123" t="e">
        <f t="shared" si="0"/>
        <v>#VALUE!</v>
      </c>
      <c r="U15" s="140"/>
    </row>
    <row r="16" spans="1:21"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39"/>
      <c r="L16" s="122"/>
      <c r="M16" s="122"/>
      <c r="N16" s="122"/>
      <c r="O16" s="124"/>
      <c r="P16" s="124"/>
      <c r="Q16" s="124"/>
      <c r="R16" s="124"/>
      <c r="S16" s="122"/>
      <c r="T16" s="123" t="e">
        <f t="shared" si="0"/>
        <v>#VALUE!</v>
      </c>
      <c r="U16" s="140"/>
    </row>
    <row r="17" spans="1:21"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39"/>
      <c r="L17" s="122"/>
      <c r="M17" s="122"/>
      <c r="N17" s="122"/>
      <c r="O17" s="124"/>
      <c r="P17" s="124"/>
      <c r="Q17" s="124"/>
      <c r="R17" s="124"/>
      <c r="S17" s="122"/>
      <c r="T17" s="123" t="e">
        <f t="shared" si="0"/>
        <v>#VALUE!</v>
      </c>
      <c r="U17" s="140"/>
    </row>
    <row r="18" spans="1:21"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39"/>
      <c r="L18" s="122"/>
      <c r="M18" s="122"/>
      <c r="N18" s="122"/>
      <c r="O18" s="124"/>
      <c r="P18" s="124"/>
      <c r="Q18" s="124"/>
      <c r="R18" s="124"/>
      <c r="S18" s="122"/>
      <c r="T18" s="123" t="e">
        <f t="shared" si="0"/>
        <v>#VALUE!</v>
      </c>
      <c r="U18" s="140"/>
    </row>
    <row r="19" spans="1:21"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39"/>
      <c r="L19" s="122"/>
      <c r="M19" s="122"/>
      <c r="N19" s="122"/>
      <c r="O19" s="124"/>
      <c r="P19" s="124"/>
      <c r="Q19" s="124"/>
      <c r="R19" s="124"/>
      <c r="S19" s="122"/>
      <c r="T19" s="123" t="e">
        <f t="shared" si="0"/>
        <v>#VALUE!</v>
      </c>
      <c r="U19" s="140"/>
    </row>
    <row r="20" spans="1:21"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39"/>
      <c r="L20" s="122"/>
      <c r="M20" s="122"/>
      <c r="N20" s="122"/>
      <c r="O20" s="124"/>
      <c r="P20" s="124"/>
      <c r="Q20" s="124"/>
      <c r="R20" s="124"/>
      <c r="S20" s="122"/>
      <c r="T20" s="123" t="e">
        <f t="shared" si="0"/>
        <v>#VALUE!</v>
      </c>
      <c r="U20" s="140"/>
    </row>
    <row r="21" spans="1:21"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39"/>
      <c r="L21" s="122"/>
      <c r="M21" s="122"/>
      <c r="N21" s="122"/>
      <c r="O21" s="124"/>
      <c r="P21" s="124"/>
      <c r="Q21" s="124"/>
      <c r="R21" s="124"/>
      <c r="S21" s="122"/>
      <c r="T21" s="123" t="e">
        <f t="shared" si="0"/>
        <v>#VALUE!</v>
      </c>
      <c r="U21" s="140"/>
    </row>
    <row r="22" spans="1:21"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39"/>
      <c r="L22" s="122"/>
      <c r="M22" s="122"/>
      <c r="N22" s="122"/>
      <c r="O22" s="124"/>
      <c r="P22" s="124"/>
      <c r="Q22" s="124"/>
      <c r="R22" s="124"/>
      <c r="S22" s="122"/>
      <c r="T22" s="123" t="e">
        <f t="shared" si="0"/>
        <v>#VALUE!</v>
      </c>
      <c r="U22" s="140"/>
    </row>
    <row r="23" spans="1:21"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39"/>
      <c r="L23" s="122"/>
      <c r="M23" s="122"/>
      <c r="N23" s="122"/>
      <c r="O23" s="124"/>
      <c r="P23" s="124"/>
      <c r="Q23" s="124"/>
      <c r="R23" s="124"/>
      <c r="S23" s="122"/>
      <c r="T23" s="123" t="e">
        <f t="shared" si="0"/>
        <v>#VALUE!</v>
      </c>
      <c r="U23" s="140"/>
    </row>
    <row r="24" spans="1:21"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39"/>
      <c r="L24" s="122"/>
      <c r="M24" s="122"/>
      <c r="N24" s="122"/>
      <c r="O24" s="124"/>
      <c r="P24" s="124"/>
      <c r="Q24" s="124"/>
      <c r="R24" s="124"/>
      <c r="S24" s="122"/>
      <c r="T24" s="123" t="e">
        <f t="shared" si="0"/>
        <v>#VALUE!</v>
      </c>
      <c r="U24" s="140"/>
    </row>
    <row r="25" spans="1:21"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39"/>
      <c r="L25" s="122"/>
      <c r="M25" s="122"/>
      <c r="N25" s="122"/>
      <c r="O25" s="124"/>
      <c r="P25" s="124"/>
      <c r="Q25" s="124"/>
      <c r="R25" s="124"/>
      <c r="S25" s="122"/>
      <c r="T25" s="123" t="e">
        <f t="shared" si="0"/>
        <v>#VALUE!</v>
      </c>
      <c r="U25" s="140"/>
    </row>
    <row r="26" spans="1:21"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39"/>
      <c r="L26" s="122"/>
      <c r="M26" s="122"/>
      <c r="N26" s="122"/>
      <c r="O26" s="124"/>
      <c r="P26" s="124"/>
      <c r="Q26" s="124"/>
      <c r="R26" s="124"/>
      <c r="S26" s="122"/>
      <c r="T26" s="123" t="e">
        <f t="shared" si="0"/>
        <v>#VALUE!</v>
      </c>
      <c r="U26" s="140"/>
    </row>
    <row r="27" spans="1:21"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39"/>
      <c r="L27" s="122"/>
      <c r="M27" s="122"/>
      <c r="N27" s="122"/>
      <c r="O27" s="124"/>
      <c r="P27" s="124"/>
      <c r="Q27" s="124"/>
      <c r="R27" s="124"/>
      <c r="S27" s="122"/>
      <c r="T27" s="123" t="e">
        <f t="shared" si="0"/>
        <v>#VALUE!</v>
      </c>
      <c r="U27" s="140"/>
    </row>
    <row r="28" spans="1:21"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39"/>
      <c r="L28" s="122"/>
      <c r="M28" s="122"/>
      <c r="N28" s="122"/>
      <c r="O28" s="124"/>
      <c r="P28" s="124"/>
      <c r="Q28" s="124"/>
      <c r="R28" s="124"/>
      <c r="S28" s="122"/>
      <c r="T28" s="123" t="e">
        <f t="shared" si="0"/>
        <v>#VALUE!</v>
      </c>
      <c r="U28" s="140"/>
    </row>
    <row r="29" spans="1:21"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39"/>
      <c r="L29" s="122"/>
      <c r="M29" s="122"/>
      <c r="N29" s="122"/>
      <c r="O29" s="124"/>
      <c r="P29" s="124"/>
      <c r="Q29" s="124"/>
      <c r="R29" s="124"/>
      <c r="S29" s="122"/>
      <c r="T29" s="123" t="e">
        <f t="shared" si="0"/>
        <v>#VALUE!</v>
      </c>
      <c r="U29" s="140"/>
    </row>
    <row r="30" spans="1:21"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39"/>
      <c r="L30" s="122"/>
      <c r="M30" s="122"/>
      <c r="N30" s="122"/>
      <c r="O30" s="124"/>
      <c r="P30" s="124"/>
      <c r="Q30" s="124"/>
      <c r="R30" s="124"/>
      <c r="S30" s="122"/>
      <c r="T30" s="123" t="e">
        <f t="shared" si="0"/>
        <v>#VALUE!</v>
      </c>
      <c r="U30" s="140"/>
    </row>
    <row r="31" spans="1:21"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39"/>
      <c r="L31" s="122"/>
      <c r="M31" s="122"/>
      <c r="N31" s="122"/>
      <c r="O31" s="124"/>
      <c r="P31" s="124"/>
      <c r="Q31" s="124"/>
      <c r="R31" s="124"/>
      <c r="S31" s="122"/>
      <c r="T31" s="123" t="e">
        <f t="shared" si="0"/>
        <v>#VALUE!</v>
      </c>
      <c r="U31" s="140"/>
    </row>
    <row r="32" spans="1:21"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39"/>
      <c r="L32" s="122"/>
      <c r="M32" s="122"/>
      <c r="N32" s="122"/>
      <c r="O32" s="124"/>
      <c r="P32" s="124"/>
      <c r="Q32" s="124"/>
      <c r="R32" s="124"/>
      <c r="S32" s="122"/>
      <c r="T32" s="123" t="e">
        <f t="shared" si="0"/>
        <v>#VALUE!</v>
      </c>
      <c r="U32" s="140"/>
    </row>
    <row r="33" spans="1:21"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39"/>
      <c r="L33" s="122"/>
      <c r="M33" s="122"/>
      <c r="N33" s="122"/>
      <c r="O33" s="124"/>
      <c r="P33" s="124"/>
      <c r="Q33" s="124"/>
      <c r="R33" s="124"/>
      <c r="S33" s="122"/>
      <c r="T33" s="123" t="e">
        <f t="shared" si="0"/>
        <v>#VALUE!</v>
      </c>
      <c r="U33" s="140"/>
    </row>
    <row r="34" spans="1:21" s="78" customFormat="1" ht="15" customHeight="1">
      <c r="A34" s="32"/>
      <c r="B34" s="24"/>
      <c r="C34" s="24"/>
      <c r="D34" s="30"/>
      <c r="E34" s="30"/>
      <c r="F34" s="30"/>
      <c r="G34" s="30"/>
      <c r="H34" s="30"/>
      <c r="I34" s="24"/>
      <c r="J34" s="24"/>
      <c r="K34" s="79"/>
      <c r="L34" s="24"/>
      <c r="M34" s="24"/>
      <c r="N34" s="27"/>
      <c r="O34" s="32"/>
      <c r="P34" s="27"/>
      <c r="Q34" s="27"/>
      <c r="R34" s="27"/>
      <c r="S34" s="27"/>
      <c r="T34" s="157"/>
      <c r="U34" s="27"/>
    </row>
    <row r="35" spans="1:21" s="78" customFormat="1" ht="15" hidden="1" customHeight="1">
      <c r="B35" s="152"/>
      <c r="C35" s="152"/>
      <c r="D35" s="79"/>
      <c r="E35" s="79"/>
      <c r="F35" s="152"/>
      <c r="G35" s="152"/>
      <c r="H35" s="152"/>
      <c r="I35" s="79"/>
      <c r="J35" s="79"/>
      <c r="K35" s="79"/>
      <c r="L35" s="79"/>
      <c r="M35" s="79"/>
      <c r="N35" s="153"/>
    </row>
    <row r="37" spans="1:21" ht="15" hidden="1" customHeight="1">
      <c r="D37" s="147"/>
      <c r="E37" s="147"/>
    </row>
    <row r="41" spans="1:21" s="78" customFormat="1" ht="15" hidden="1" customHeight="1">
      <c r="I41" s="80"/>
      <c r="J41" s="80"/>
      <c r="K41" s="80"/>
      <c r="L41" s="80"/>
      <c r="M41" s="80"/>
      <c r="N41" s="80"/>
      <c r="O41" s="80"/>
      <c r="P41" s="80"/>
      <c r="Q41" s="80"/>
      <c r="R41" s="80"/>
      <c r="S41" s="80"/>
      <c r="T41" s="80"/>
      <c r="U41" s="80"/>
    </row>
    <row r="42" spans="1:21" s="78" customFormat="1" ht="15" hidden="1" customHeight="1">
      <c r="I42" s="80"/>
      <c r="J42" s="80"/>
      <c r="K42" s="80"/>
      <c r="L42" s="80"/>
      <c r="M42" s="80"/>
      <c r="N42" s="80"/>
      <c r="O42" s="80"/>
      <c r="P42" s="80"/>
      <c r="Q42" s="80"/>
      <c r="R42" s="80"/>
      <c r="S42" s="80"/>
      <c r="T42" s="80"/>
      <c r="U42" s="80"/>
    </row>
    <row r="43" spans="1:21" s="78" customFormat="1" ht="15" hidden="1" customHeight="1">
      <c r="I43" s="80"/>
      <c r="J43" s="80"/>
      <c r="K43" s="80"/>
      <c r="L43" s="80"/>
      <c r="M43" s="80"/>
      <c r="N43" s="80"/>
      <c r="O43" s="80"/>
      <c r="P43" s="80"/>
      <c r="Q43" s="80"/>
      <c r="R43" s="80"/>
      <c r="S43" s="80"/>
      <c r="T43" s="80"/>
      <c r="U43" s="80"/>
    </row>
    <row r="44" spans="1:21" s="78" customFormat="1" ht="15" hidden="1" customHeight="1">
      <c r="I44" s="80"/>
      <c r="J44" s="80"/>
      <c r="K44" s="80"/>
      <c r="L44" s="80"/>
      <c r="M44" s="80"/>
      <c r="N44" s="80"/>
      <c r="O44" s="80"/>
      <c r="P44" s="80"/>
      <c r="Q44" s="80"/>
      <c r="R44" s="80"/>
      <c r="S44" s="80"/>
      <c r="T44" s="80"/>
      <c r="U44" s="80"/>
    </row>
    <row r="45" spans="1:21" s="78" customFormat="1" ht="15" hidden="1" customHeight="1">
      <c r="I45" s="80"/>
      <c r="J45" s="80"/>
      <c r="K45" s="80"/>
      <c r="L45" s="80"/>
      <c r="M45" s="80"/>
      <c r="N45" s="80"/>
      <c r="O45" s="80"/>
      <c r="P45" s="80"/>
      <c r="Q45" s="80"/>
      <c r="R45" s="80"/>
      <c r="S45" s="80"/>
      <c r="T45" s="80"/>
      <c r="U45" s="80"/>
    </row>
    <row r="46" spans="1:21" s="78" customFormat="1" ht="15" hidden="1" customHeight="1">
      <c r="D46" s="150"/>
      <c r="E46" s="150"/>
      <c r="F46" s="150"/>
      <c r="G46" s="150"/>
      <c r="H46" s="150"/>
      <c r="I46" s="80"/>
      <c r="J46" s="80"/>
      <c r="K46" s="80"/>
      <c r="L46" s="80"/>
      <c r="M46" s="80"/>
      <c r="N46" s="80"/>
      <c r="O46" s="80"/>
      <c r="P46" s="80"/>
      <c r="Q46" s="80"/>
      <c r="R46" s="80"/>
      <c r="S46" s="80"/>
      <c r="T46" s="80"/>
      <c r="U46" s="80"/>
    </row>
    <row r="47" spans="1:21" s="78" customFormat="1" ht="15" hidden="1" customHeight="1">
      <c r="I47" s="80"/>
      <c r="J47" s="80"/>
      <c r="K47" s="80"/>
      <c r="L47" s="80"/>
      <c r="M47" s="80"/>
      <c r="N47" s="80"/>
      <c r="O47" s="80"/>
      <c r="P47" s="80"/>
      <c r="Q47" s="80"/>
      <c r="R47" s="80"/>
      <c r="S47" s="80"/>
      <c r="T47" s="80"/>
      <c r="U47" s="80"/>
    </row>
    <row r="48" spans="1:21" s="78" customFormat="1" ht="15" hidden="1" customHeight="1">
      <c r="B48" s="151"/>
      <c r="C48" s="151"/>
      <c r="I48" s="81"/>
      <c r="J48" s="81"/>
      <c r="K48" s="81"/>
      <c r="L48" s="81"/>
      <c r="M48" s="81"/>
      <c r="N48" s="81"/>
      <c r="O48" s="81"/>
      <c r="P48" s="81"/>
      <c r="Q48" s="81"/>
      <c r="R48" s="81"/>
      <c r="S48" s="81"/>
      <c r="T48" s="81"/>
      <c r="U48" s="81"/>
    </row>
    <row r="49" spans="9:21" s="78" customFormat="1" ht="15" hidden="1" customHeight="1">
      <c r="I49" s="80"/>
      <c r="J49" s="80"/>
      <c r="K49" s="80"/>
      <c r="L49" s="80"/>
      <c r="M49" s="80"/>
      <c r="N49" s="80"/>
      <c r="O49" s="80"/>
      <c r="P49" s="80"/>
      <c r="Q49" s="80"/>
      <c r="R49" s="80"/>
      <c r="S49" s="80"/>
      <c r="T49" s="80"/>
      <c r="U49" s="80"/>
    </row>
    <row r="50" spans="9:21" s="78" customFormat="1" ht="15" hidden="1" customHeight="1"/>
    <row r="51" spans="9:21" s="78" customFormat="1" ht="15" hidden="1" customHeight="1"/>
    <row r="52" spans="9:21" s="78" customFormat="1" ht="15" hidden="1" customHeight="1"/>
    <row r="78" spans="1:9" ht="15" hidden="1" customHeight="1">
      <c r="A78" s="156"/>
    </row>
    <row r="80" spans="1:9" ht="15" hidden="1" customHeight="1">
      <c r="A80" s="46"/>
      <c r="B80" s="46"/>
      <c r="C80" s="46"/>
      <c r="D80" s="46"/>
      <c r="E80" s="46"/>
      <c r="I80" s="46"/>
    </row>
  </sheetData>
  <sheetProtection algorithmName="SHA-512" hashValue="JcydiCAdl0OMBUL43UhVvasdYrH008umiOQIkZ6miPd8hmW3duPFygV1hMatFfRhwiB4ZGk5rO9fDSR3HM/Kjw==" saltValue="uChjd0K0AHmwmplDjmTUbg==" spinCount="100000" sheet="1" objects="1" scenarios="1"/>
  <conditionalFormatting sqref="A5:XFD1000">
    <cfRule type="expression" dxfId="70" priority="1">
      <formula>$B$3="You do not need to enter details on this form"</formula>
    </cfRule>
  </conditionalFormatting>
  <conditionalFormatting sqref="K9:K33">
    <cfRule type="expression" dxfId="69" priority="7">
      <formula>$J9&lt;&gt;"Other"</formula>
    </cfRule>
  </conditionalFormatting>
  <dataValidations xWindow="708" yWindow="380" count="12">
    <dataValidation type="list" allowBlank="1" showInputMessage="1" showErrorMessage="1" sqref="I35" xr:uid="{00000000-0002-0000-0D00-000000000000}">
      <formula1>"Select,Yes,No"</formula1>
    </dataValidation>
    <dataValidation type="list" allowBlank="1" showInputMessage="1" showErrorMessage="1" sqref="B9:B33" xr:uid="{00000000-0002-0000-0D00-000001000000}">
      <formula1>Substance_Group</formula1>
    </dataValidation>
    <dataValidation type="list" allowBlank="1" showInputMessage="1" showErrorMessage="1" sqref="I9:I33" xr:uid="{00000000-0002-0000-0D00-000002000000}">
      <formula1>INDIRECT("T_Substance_nature")</formula1>
    </dataValidation>
    <dataValidation type="list" allowBlank="1" showInputMessage="1" showErrorMessage="1" sqref="C9:C33" xr:uid="{00000000-0002-0000-0D00-000003000000}">
      <formula1>INDIRECT(B9)</formula1>
    </dataValidation>
    <dataValidation type="list" allowBlank="1" showInputMessage="1" showErrorMessage="1" sqref="J9:J33" xr:uid="{00000000-0002-0000-0D00-000004000000}">
      <formula1>INDIRECT("T_Process[Process]")</formula1>
    </dataValidation>
    <dataValidation type="textLength" operator="lessThan" allowBlank="1" showInputMessage="1" showErrorMessage="1" prompt="Free text - up to 50 characters" sqref="L9:L33" xr:uid="{00000000-0002-0000-0D00-000005000000}">
      <formula1>50</formula1>
    </dataValidation>
    <dataValidation type="textLength" operator="equal" allowBlank="1" showInputMessage="1" showErrorMessage="1" prompt="Free text - 15 characters " sqref="M9:M33" xr:uid="{00000000-0002-0000-0D00-000006000000}">
      <formula1>15</formula1>
    </dataValidation>
    <dataValidation type="textLength" operator="lessThan" allowBlank="1" showInputMessage="1" showErrorMessage="1" prompt="Free text - up to 100 characters" sqref="N9:N33" xr:uid="{00000000-0002-0000-0D00-000007000000}">
      <formula1>100</formula1>
    </dataValidation>
    <dataValidation type="custom" allowBlank="1" showInputMessage="1" showErrorMessage="1" prompt="Enter quantity with up to 3 decimal places" sqref="O9:R33" xr:uid="{00000000-0002-0000-0D00-000008000000}">
      <formula1>ISNUMBER(O9)</formula1>
    </dataValidation>
    <dataValidation type="textLength" operator="lessThan" allowBlank="1" showInputMessage="1" showErrorMessage="1" prompt="Free text - up to 250 characters" sqref="S9:S33" xr:uid="{00000000-0002-0000-0D00-000009000000}">
      <formula1>250</formula1>
    </dataValidation>
    <dataValidation type="custom" showInputMessage="1" showErrorMessage="1" error="You may only enter data in this cell if Feedstock or process agent is &quot;Other&quot;" sqref="K9:K33" xr:uid="{00000000-0002-0000-0D00-00000A000000}">
      <formula1>$J9="Other"</formula1>
    </dataValidation>
    <dataValidation operator="lessThan" allowBlank="1" showErrorMessage="1" prompt="Free text - up to 250 characters" sqref="T9:T33" xr:uid="{00000000-0002-0000-0D00-00000B000000}"/>
  </dataValidation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N88"/>
  <sheetViews>
    <sheetView showGridLines="0" zoomScaleNormal="100" workbookViewId="0">
      <selection activeCell="I12" sqref="I12"/>
    </sheetView>
  </sheetViews>
  <sheetFormatPr defaultColWidth="0" defaultRowHeight="15" customHeight="1" zeroHeight="1"/>
  <cols>
    <col min="1" max="3" width="20.5703125" customWidth="1"/>
    <col min="4" max="8" width="20.5703125" hidden="1" customWidth="1"/>
    <col min="9" max="11" width="20.5703125" customWidth="1"/>
    <col min="12" max="12" width="50.5703125" customWidth="1"/>
    <col min="13" max="13" width="26.5703125" hidden="1" customWidth="1"/>
    <col min="14" max="14" width="20.5703125" customWidth="1"/>
    <col min="15" max="16384" width="8.5703125" hidden="1"/>
  </cols>
  <sheetData>
    <row r="1" spans="1:14" s="143" customFormat="1" ht="30" customHeight="1">
      <c r="A1" s="1"/>
      <c r="B1" s="127" t="s">
        <v>0</v>
      </c>
      <c r="C1" s="2"/>
      <c r="D1" s="39"/>
      <c r="E1" s="39"/>
      <c r="F1" s="39"/>
      <c r="G1" s="39"/>
      <c r="H1" s="39"/>
      <c r="I1" s="3"/>
      <c r="J1" s="3"/>
      <c r="K1" s="3"/>
      <c r="L1" s="3"/>
      <c r="M1" s="39"/>
      <c r="N1" s="3"/>
    </row>
    <row r="2" spans="1:14" s="143" customFormat="1" ht="5.0999999999999996" customHeight="1">
      <c r="A2" s="5"/>
      <c r="B2" s="6"/>
      <c r="C2" s="6"/>
      <c r="D2" s="39"/>
      <c r="E2" s="39"/>
      <c r="F2" s="39"/>
      <c r="G2" s="39"/>
      <c r="H2" s="39"/>
      <c r="I2" s="7"/>
      <c r="J2" s="7"/>
      <c r="K2" s="7"/>
      <c r="L2" s="7"/>
      <c r="M2" s="39"/>
      <c r="N2" s="21"/>
    </row>
    <row r="3" spans="1:14" ht="27" customHeight="1">
      <c r="A3" s="21"/>
      <c r="B3" s="164" t="str">
        <f>IF(OR(Destruction="Yes",Producer="Yes"),"Please fill in the details on this form"&amp;CHAR(10)&amp;"The aggregated mass of ODS in equipment destroyed can be reported",IF(AND(Destruction="No",Producer="No"),"You do not need to enter details on this form",""))</f>
        <v/>
      </c>
      <c r="C3" s="165"/>
      <c r="D3" s="165"/>
      <c r="E3" s="165"/>
      <c r="F3" s="165"/>
      <c r="G3" s="165"/>
      <c r="H3" s="165"/>
      <c r="I3" s="165"/>
      <c r="J3" s="165"/>
      <c r="K3" s="165"/>
      <c r="L3" s="165"/>
      <c r="M3" s="20"/>
      <c r="N3" s="21"/>
    </row>
    <row r="4" spans="1:14" ht="15" customHeight="1">
      <c r="A4" s="21"/>
      <c r="B4" s="21"/>
      <c r="C4" s="21"/>
      <c r="D4" s="20"/>
      <c r="E4" s="20"/>
      <c r="F4" s="20"/>
      <c r="G4" s="20"/>
      <c r="H4" s="20"/>
      <c r="I4" s="21"/>
      <c r="J4" s="21"/>
      <c r="K4" s="21"/>
      <c r="L4" s="21"/>
      <c r="M4" s="20"/>
      <c r="N4" s="21"/>
    </row>
    <row r="5" spans="1:14" ht="15" customHeight="1">
      <c r="A5" s="21"/>
      <c r="B5" s="105" t="s">
        <v>91</v>
      </c>
      <c r="C5" s="8"/>
      <c r="D5" s="40"/>
      <c r="E5" s="40"/>
      <c r="F5" s="40"/>
      <c r="G5" s="40"/>
      <c r="H5" s="40"/>
      <c r="I5" s="31"/>
      <c r="J5" s="31"/>
      <c r="K5" s="31"/>
      <c r="L5" s="31"/>
      <c r="M5" s="40"/>
      <c r="N5" s="31"/>
    </row>
    <row r="6" spans="1:14" ht="15" customHeight="1">
      <c r="A6" s="21"/>
      <c r="B6" s="10"/>
      <c r="C6" s="10"/>
      <c r="D6" s="41"/>
      <c r="E6" s="41"/>
      <c r="F6" s="41"/>
      <c r="G6" s="41"/>
      <c r="H6" s="41"/>
      <c r="I6" s="11"/>
      <c r="J6" s="11"/>
      <c r="K6" s="11"/>
      <c r="L6" s="11"/>
      <c r="M6" s="41"/>
      <c r="N6" s="31"/>
    </row>
    <row r="7" spans="1:14" s="121" customFormat="1" ht="25.5" customHeight="1">
      <c r="A7" s="120"/>
      <c r="B7" s="107" t="s">
        <v>39</v>
      </c>
      <c r="C7" s="107" t="s">
        <v>40</v>
      </c>
      <c r="D7" s="118" t="s">
        <v>41</v>
      </c>
      <c r="E7" s="118" t="s">
        <v>42</v>
      </c>
      <c r="F7" s="118" t="s">
        <v>43</v>
      </c>
      <c r="G7" s="118" t="s">
        <v>44</v>
      </c>
      <c r="H7" s="118" t="s">
        <v>45</v>
      </c>
      <c r="I7" s="107" t="s">
        <v>46</v>
      </c>
      <c r="J7" s="107" t="s">
        <v>92</v>
      </c>
      <c r="K7" s="107" t="s">
        <v>48</v>
      </c>
      <c r="L7" s="125" t="s">
        <v>93</v>
      </c>
      <c r="M7" s="118" t="s">
        <v>49</v>
      </c>
      <c r="N7" s="136"/>
    </row>
    <row r="8" spans="1:14" s="78" customFormat="1" ht="15" customHeight="1" thickBot="1">
      <c r="A8" s="32"/>
      <c r="B8" s="32"/>
      <c r="C8" s="32"/>
      <c r="D8" s="16"/>
      <c r="E8" s="16"/>
      <c r="F8" s="28"/>
      <c r="G8" s="28"/>
      <c r="H8" s="28"/>
      <c r="I8" s="32"/>
      <c r="J8" s="32"/>
      <c r="K8" s="32"/>
      <c r="L8" s="32"/>
      <c r="M8" s="16"/>
      <c r="N8" s="31"/>
    </row>
    <row r="9" spans="1:14"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23" t="e">
        <f>K9*H9</f>
        <v>#VALUE!</v>
      </c>
      <c r="N9" s="140"/>
    </row>
    <row r="10" spans="1:14"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23" t="e">
        <f t="shared" ref="M10:M33" si="0">K10*H10</f>
        <v>#VALUE!</v>
      </c>
      <c r="N10" s="140"/>
    </row>
    <row r="11" spans="1:14"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23" t="e">
        <f t="shared" si="0"/>
        <v>#VALUE!</v>
      </c>
      <c r="N11" s="140"/>
    </row>
    <row r="12" spans="1:14"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23" t="e">
        <f t="shared" si="0"/>
        <v>#VALUE!</v>
      </c>
      <c r="N12" s="140"/>
    </row>
    <row r="13" spans="1:14"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23" t="e">
        <f t="shared" si="0"/>
        <v>#VALUE!</v>
      </c>
      <c r="N13" s="140"/>
    </row>
    <row r="14" spans="1:14"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23" t="e">
        <f t="shared" si="0"/>
        <v>#VALUE!</v>
      </c>
      <c r="N14" s="140"/>
    </row>
    <row r="15" spans="1:14"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23" t="e">
        <f t="shared" si="0"/>
        <v>#VALUE!</v>
      </c>
      <c r="N15" s="140"/>
    </row>
    <row r="16" spans="1:14"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23" t="e">
        <f t="shared" si="0"/>
        <v>#VALUE!</v>
      </c>
      <c r="N16" s="140"/>
    </row>
    <row r="17" spans="1:14"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23" t="e">
        <f t="shared" si="0"/>
        <v>#VALUE!</v>
      </c>
      <c r="N17" s="140"/>
    </row>
    <row r="18" spans="1:14"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23" t="e">
        <f t="shared" si="0"/>
        <v>#VALUE!</v>
      </c>
      <c r="N18" s="140"/>
    </row>
    <row r="19" spans="1:14"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23" t="e">
        <f t="shared" si="0"/>
        <v>#VALUE!</v>
      </c>
      <c r="N19" s="140"/>
    </row>
    <row r="20" spans="1:14"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23" t="e">
        <f t="shared" si="0"/>
        <v>#VALUE!</v>
      </c>
      <c r="N20" s="140"/>
    </row>
    <row r="21" spans="1:14"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23" t="e">
        <f t="shared" si="0"/>
        <v>#VALUE!</v>
      </c>
      <c r="N21" s="140"/>
    </row>
    <row r="22" spans="1:14"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23" t="e">
        <f t="shared" si="0"/>
        <v>#VALUE!</v>
      </c>
      <c r="N22" s="140"/>
    </row>
    <row r="23" spans="1:14"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23" t="e">
        <f t="shared" si="0"/>
        <v>#VALUE!</v>
      </c>
      <c r="N23" s="140"/>
    </row>
    <row r="24" spans="1:14"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23" t="e">
        <f t="shared" si="0"/>
        <v>#VALUE!</v>
      </c>
      <c r="N24" s="140"/>
    </row>
    <row r="25" spans="1:14"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23" t="e">
        <f t="shared" si="0"/>
        <v>#VALUE!</v>
      </c>
      <c r="N25" s="140"/>
    </row>
    <row r="26" spans="1:14"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23" t="e">
        <f t="shared" si="0"/>
        <v>#VALUE!</v>
      </c>
      <c r="N26" s="140"/>
    </row>
    <row r="27" spans="1:14"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23" t="e">
        <f t="shared" si="0"/>
        <v>#VALUE!</v>
      </c>
      <c r="N27" s="140"/>
    </row>
    <row r="28" spans="1:14"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23" t="e">
        <f t="shared" si="0"/>
        <v>#VALUE!</v>
      </c>
      <c r="N28" s="140"/>
    </row>
    <row r="29" spans="1:14"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23" t="e">
        <f t="shared" si="0"/>
        <v>#VALUE!</v>
      </c>
      <c r="N29" s="140"/>
    </row>
    <row r="30" spans="1:14"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23" t="e">
        <f t="shared" si="0"/>
        <v>#VALUE!</v>
      </c>
      <c r="N30" s="140"/>
    </row>
    <row r="31" spans="1:14"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23" t="e">
        <f t="shared" si="0"/>
        <v>#VALUE!</v>
      </c>
      <c r="N31" s="140"/>
    </row>
    <row r="32" spans="1:14"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23" t="e">
        <f t="shared" si="0"/>
        <v>#VALUE!</v>
      </c>
      <c r="N32" s="140"/>
    </row>
    <row r="33" spans="1:14"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23" t="e">
        <f t="shared" si="0"/>
        <v>#VALUE!</v>
      </c>
      <c r="N33" s="140"/>
    </row>
    <row r="34" spans="1:14" s="78" customFormat="1" ht="15" customHeight="1">
      <c r="A34" s="32"/>
      <c r="B34" s="24"/>
      <c r="C34" s="24"/>
      <c r="D34" s="30"/>
      <c r="E34" s="30"/>
      <c r="F34" s="30"/>
      <c r="G34" s="30"/>
      <c r="H34" s="30"/>
      <c r="I34" s="24"/>
      <c r="J34" s="24"/>
      <c r="K34" s="24"/>
      <c r="L34" s="24"/>
      <c r="M34" s="30"/>
      <c r="N34" s="27"/>
    </row>
    <row r="35" spans="1:14" s="78" customFormat="1" ht="15" hidden="1" customHeight="1">
      <c r="B35" s="152"/>
      <c r="C35"/>
      <c r="D35" s="79"/>
      <c r="E35" s="79"/>
      <c r="F35" s="152"/>
      <c r="G35" s="152"/>
      <c r="H35" s="152"/>
      <c r="I35" s="79"/>
      <c r="J35" s="79"/>
      <c r="K35" s="79"/>
      <c r="L35" s="79"/>
      <c r="M35" s="79"/>
    </row>
    <row r="37" spans="1:14" ht="15" hidden="1" customHeight="1">
      <c r="D37" s="147"/>
      <c r="E37" s="147"/>
      <c r="I37" s="147"/>
      <c r="J37" s="147"/>
      <c r="K37" s="147"/>
    </row>
    <row r="41" spans="1:14" s="78" customFormat="1" ht="15" hidden="1" customHeight="1">
      <c r="I41" s="80"/>
      <c r="J41" s="80"/>
      <c r="K41" s="80"/>
      <c r="L41" s="80"/>
      <c r="M41" s="80"/>
      <c r="N41" s="80"/>
    </row>
    <row r="42" spans="1:14" s="78" customFormat="1" ht="15" hidden="1" customHeight="1">
      <c r="I42" s="80"/>
      <c r="J42" s="80"/>
      <c r="K42" s="80"/>
      <c r="L42" s="80"/>
      <c r="M42" s="80"/>
      <c r="N42" s="80"/>
    </row>
    <row r="43" spans="1:14" s="78" customFormat="1" ht="15" hidden="1" customHeight="1">
      <c r="I43" s="80"/>
      <c r="J43" s="80"/>
      <c r="K43" s="80"/>
      <c r="L43" s="80"/>
      <c r="M43" s="80"/>
      <c r="N43" s="80"/>
    </row>
    <row r="44" spans="1:14" s="78" customFormat="1" ht="15" hidden="1" customHeight="1">
      <c r="I44" s="80"/>
      <c r="J44" s="80"/>
      <c r="K44" s="80"/>
      <c r="L44" s="80"/>
      <c r="M44" s="80"/>
      <c r="N44" s="80"/>
    </row>
    <row r="45" spans="1:14" s="78" customFormat="1" ht="15" hidden="1" customHeight="1">
      <c r="I45" s="80"/>
      <c r="J45" s="80"/>
      <c r="K45" s="80"/>
      <c r="L45" s="80"/>
      <c r="M45" s="80"/>
      <c r="N45" s="80"/>
    </row>
    <row r="46" spans="1:14" s="78" customFormat="1" ht="15" hidden="1" customHeight="1">
      <c r="D46" s="150"/>
      <c r="E46" s="150"/>
      <c r="F46" s="150"/>
      <c r="G46" s="150"/>
      <c r="H46" s="150"/>
      <c r="I46" s="80"/>
      <c r="J46" s="80"/>
      <c r="K46" s="80"/>
      <c r="L46" s="80"/>
      <c r="M46" s="80"/>
      <c r="N46" s="80"/>
    </row>
    <row r="47" spans="1:14" s="78" customFormat="1" ht="15" hidden="1" customHeight="1">
      <c r="I47" s="80"/>
      <c r="J47" s="80"/>
      <c r="K47" s="80"/>
      <c r="L47" s="80"/>
      <c r="M47" s="80"/>
      <c r="N47" s="80"/>
    </row>
    <row r="48" spans="1:14" s="78" customFormat="1" ht="15" hidden="1" customHeight="1">
      <c r="B48" s="151"/>
      <c r="C48" s="151"/>
      <c r="I48" s="81"/>
      <c r="J48" s="81"/>
      <c r="K48" s="81"/>
      <c r="L48" s="81"/>
      <c r="M48" s="81"/>
      <c r="N48" s="81"/>
    </row>
    <row r="49" spans="9:14" s="78" customFormat="1" ht="15" hidden="1" customHeight="1">
      <c r="I49" s="80"/>
      <c r="J49" s="80"/>
      <c r="K49" s="80"/>
      <c r="L49" s="80"/>
      <c r="M49" s="80"/>
      <c r="N49" s="80"/>
    </row>
    <row r="50" spans="9:14" s="78" customFormat="1" ht="15" hidden="1" customHeight="1"/>
    <row r="51" spans="9:14" s="78" customFormat="1" ht="15" hidden="1" customHeight="1"/>
    <row r="75" spans="1:9" ht="15" hidden="1" customHeight="1">
      <c r="A75" s="46"/>
      <c r="B75" s="46"/>
      <c r="C75" s="46"/>
      <c r="D75" s="46"/>
      <c r="E75" s="46"/>
      <c r="I75" s="46"/>
    </row>
    <row r="87" spans="4:9" ht="15" hidden="1" customHeight="1">
      <c r="D87" s="158"/>
      <c r="E87" s="158"/>
      <c r="I87" s="159"/>
    </row>
    <row r="88" spans="4:9" ht="15" hidden="1" customHeight="1">
      <c r="D88" s="160"/>
      <c r="E88" s="160"/>
      <c r="I88" s="160"/>
    </row>
  </sheetData>
  <sheetProtection algorithmName="SHA-512" hashValue="9cwJ+0QwQyiI5Tfn27a6J0GGaHiQIY04leY1a1mbWzZ8foYIppSqxpgE7sYnek7g4DApyyduIwXfmnJYBauWvQ==" saltValue="1+oNmLhL6ExhXA6SN4vHOg==" spinCount="100000" sheet="1" objects="1" scenarios="1"/>
  <mergeCells count="1">
    <mergeCell ref="B3:L3"/>
  </mergeCells>
  <conditionalFormatting sqref="A5:XFD1000">
    <cfRule type="expression" dxfId="68" priority="2">
      <formula>$B$3="You do not need to enter details on this form"</formula>
    </cfRule>
  </conditionalFormatting>
  <dataValidations count="8">
    <dataValidation type="list" allowBlank="1" showInputMessage="1" showErrorMessage="1" sqref="I35" xr:uid="{00000000-0002-0000-0E00-000000000000}">
      <formula1>"Select,Yes,No"</formula1>
    </dataValidation>
    <dataValidation type="list" allowBlank="1" showInputMessage="1" showErrorMessage="1" sqref="C9:C33" xr:uid="{00000000-0002-0000-0E00-000001000000}">
      <formula1>INDIRECT(B9)</formula1>
    </dataValidation>
    <dataValidation type="list" allowBlank="1" showInputMessage="1" showErrorMessage="1" sqref="I9:I33" xr:uid="{00000000-0002-0000-0E00-000002000000}">
      <formula1>INDIRECT("T_Substance_nature")</formula1>
    </dataValidation>
    <dataValidation type="list" allowBlank="1" showInputMessage="1" showErrorMessage="1" sqref="B9:B33" xr:uid="{00000000-0002-0000-0E00-000003000000}">
      <formula1>Substance_Group</formula1>
    </dataValidation>
    <dataValidation type="list" allowBlank="1" showInputMessage="1" showErrorMessage="1" sqref="J9:J33" xr:uid="{00000000-0002-0000-0E00-000004000000}">
      <formula1>INDIRECT("T_Technology")</formula1>
    </dataValidation>
    <dataValidation type="custom" allowBlank="1" showInputMessage="1" showErrorMessage="1" prompt="Enter quantity with up to 3 decimal places" sqref="K9:K33" xr:uid="{00000000-0002-0000-0E00-000005000000}">
      <formula1>ISNUMBER(K9)</formula1>
    </dataValidation>
    <dataValidation type="textLength" operator="lessThan" allowBlank="1" showInputMessage="1" showErrorMessage="1" prompt="Free text - up to 250 characters" sqref="L9:L33" xr:uid="{00000000-0002-0000-0E00-000006000000}">
      <formula1>250</formula1>
    </dataValidation>
    <dataValidation operator="lessThan" allowBlank="1" showErrorMessage="1" prompt="Free text - up to 250 characters" sqref="M9:M33" xr:uid="{00000000-0002-0000-0E00-000007000000}"/>
  </dataValidation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D20"/>
  <sheetViews>
    <sheetView showGridLines="0" zoomScaleNormal="100" workbookViewId="0">
      <selection activeCell="C9" sqref="C9"/>
    </sheetView>
  </sheetViews>
  <sheetFormatPr defaultColWidth="0" defaultRowHeight="14.45" zeroHeight="1"/>
  <cols>
    <col min="1" max="1" width="11.5703125" customWidth="1"/>
    <col min="2" max="2" width="52.42578125" customWidth="1"/>
    <col min="3" max="3" width="105" customWidth="1"/>
    <col min="4" max="4" width="20.5703125" customWidth="1"/>
    <col min="5" max="16384" width="8.5703125" hidden="1"/>
  </cols>
  <sheetData>
    <row r="1" spans="1:4" s="143" customFormat="1" ht="30" customHeight="1">
      <c r="A1" s="1"/>
      <c r="B1" s="127" t="s">
        <v>0</v>
      </c>
      <c r="C1" s="3"/>
      <c r="D1" s="3"/>
    </row>
    <row r="2" spans="1:4" s="143" customFormat="1" ht="5.0999999999999996" customHeight="1">
      <c r="A2" s="5"/>
      <c r="B2" s="6"/>
      <c r="C2" s="7"/>
      <c r="D2" s="21"/>
    </row>
    <row r="3" spans="1:4" ht="15" customHeight="1">
      <c r="A3" s="21"/>
      <c r="B3" s="21"/>
      <c r="C3" s="21"/>
      <c r="D3" s="21"/>
    </row>
    <row r="4" spans="1:4" ht="15" customHeight="1">
      <c r="A4" s="21"/>
      <c r="B4" s="105" t="s">
        <v>94</v>
      </c>
      <c r="C4" s="9"/>
      <c r="D4" s="21"/>
    </row>
    <row r="5" spans="1:4" ht="15" customHeight="1">
      <c r="A5" s="21"/>
      <c r="B5" s="10"/>
      <c r="C5" s="11"/>
      <c r="D5" s="21"/>
    </row>
    <row r="6" spans="1:4" s="35" customFormat="1" ht="15" customHeight="1">
      <c r="A6" s="34"/>
      <c r="B6" s="12"/>
      <c r="C6" s="21"/>
      <c r="D6" s="21"/>
    </row>
    <row r="7" spans="1:4" s="35" customFormat="1" ht="15" customHeight="1">
      <c r="A7" s="34"/>
      <c r="B7" s="109" t="s">
        <v>95</v>
      </c>
      <c r="C7" s="21"/>
      <c r="D7" s="21"/>
    </row>
    <row r="8" spans="1:4" s="35" customFormat="1" ht="15" customHeight="1">
      <c r="A8" s="34"/>
      <c r="B8" s="109" t="s">
        <v>9</v>
      </c>
      <c r="C8" s="141" t="s">
        <v>10</v>
      </c>
      <c r="D8" s="33"/>
    </row>
    <row r="9" spans="1:4" ht="50.1" customHeight="1">
      <c r="A9" s="21"/>
      <c r="B9" s="21"/>
      <c r="C9" s="21"/>
      <c r="D9" s="21"/>
    </row>
    <row r="10" spans="1:4" s="78" customFormat="1" ht="10.35" customHeight="1">
      <c r="A10" s="14"/>
      <c r="B10" s="14"/>
      <c r="C10" s="14"/>
      <c r="D10" s="15"/>
    </row>
    <row r="11" spans="1:4" s="78" customFormat="1" ht="10.35" customHeight="1">
      <c r="A11" s="14"/>
      <c r="B11" s="14"/>
      <c r="C11" s="14"/>
      <c r="D11" s="15"/>
    </row>
    <row r="12" spans="1:4" s="78" customFormat="1" ht="10.35" customHeight="1">
      <c r="A12" s="14"/>
      <c r="B12" s="14"/>
      <c r="C12" s="14"/>
      <c r="D12" s="15"/>
    </row>
    <row r="13" spans="1:4" s="78" customFormat="1" ht="10.35" customHeight="1">
      <c r="A13" s="14"/>
      <c r="B13" s="14"/>
      <c r="C13" s="14"/>
      <c r="D13" s="15"/>
    </row>
    <row r="14" spans="1:4" s="78" customFormat="1" ht="10.35" customHeight="1">
      <c r="A14" s="14"/>
      <c r="B14" s="14"/>
      <c r="C14" s="14"/>
      <c r="D14" s="15"/>
    </row>
    <row r="15" spans="1:4" s="78" customFormat="1" ht="10.35" customHeight="1">
      <c r="A15" s="14"/>
      <c r="B15" s="14"/>
      <c r="C15" s="17"/>
      <c r="D15" s="15"/>
    </row>
    <row r="16" spans="1:4" s="78" customFormat="1" ht="10.35" customHeight="1">
      <c r="A16" s="14"/>
      <c r="B16" s="14"/>
      <c r="C16" s="14"/>
      <c r="D16" s="15"/>
    </row>
    <row r="17" spans="1:4" s="78" customFormat="1" ht="10.35" customHeight="1">
      <c r="A17" s="14"/>
      <c r="B17" s="18"/>
      <c r="C17" s="14"/>
      <c r="D17" s="19"/>
    </row>
    <row r="18" spans="1:4" s="78" customFormat="1" ht="10.35" customHeight="1">
      <c r="A18" s="14"/>
      <c r="B18" s="14"/>
      <c r="C18" s="14"/>
      <c r="D18" s="15"/>
    </row>
    <row r="19" spans="1:4" s="78" customFormat="1" ht="10.35" customHeight="1">
      <c r="A19" s="14"/>
      <c r="B19" s="14"/>
      <c r="C19" s="14"/>
      <c r="D19" s="14"/>
    </row>
    <row r="20" spans="1:4" s="78" customFormat="1" ht="10.35" customHeight="1">
      <c r="A20" s="14"/>
      <c r="B20" s="14"/>
      <c r="C20" s="14"/>
      <c r="D20" s="14"/>
    </row>
  </sheetData>
  <sheetProtection algorithmName="SHA-512" hashValue="FRy9Ecc0pKYKhCFsu66LWH7f1WlueTAthjFADU2wKXR2w0pCLwTZdam6lEcs9acghkdYgozhIUgE8waQTy0gug==" saltValue="m/gKlqURJ7EyQXLWztRV2A==" spinCount="100000" sheet="1" objects="1" scenarios="1"/>
  <hyperlinks>
    <hyperlink ref="C8" r:id="rId1" xr:uid="{00000000-0004-0000-0F00-000000000000}"/>
  </hyperlinks>
  <pageMargins left="0.7" right="0.7" top="0.75" bottom="0.75" header="0.3" footer="0.3"/>
  <pageSetup paperSize="8" orientation="portrait" horizontalDpi="0" verticalDpi="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J259"/>
  <sheetViews>
    <sheetView topLeftCell="AJ227" zoomScale="70" zoomScaleNormal="70" workbookViewId="0">
      <selection activeCell="BA239" sqref="BA239"/>
    </sheetView>
  </sheetViews>
  <sheetFormatPr defaultColWidth="20.42578125" defaultRowHeight="14.45"/>
  <cols>
    <col min="1" max="1" width="39.42578125" bestFit="1" customWidth="1"/>
    <col min="2" max="2" width="39.42578125" customWidth="1"/>
    <col min="3" max="3" width="22.5703125" customWidth="1"/>
    <col min="4" max="4" width="28.5703125" bestFit="1" customWidth="1"/>
    <col min="5" max="6" width="28.42578125" bestFit="1" customWidth="1"/>
    <col min="7" max="8" width="39.42578125" bestFit="1" customWidth="1"/>
    <col min="9" max="9" width="20.42578125" bestFit="1" customWidth="1"/>
    <col min="10" max="11" width="24.42578125" bestFit="1" customWidth="1"/>
    <col min="12" max="12" width="8.42578125" customWidth="1"/>
    <col min="13" max="13" width="39.42578125" bestFit="1" customWidth="1"/>
    <col min="14" max="14" width="21" bestFit="1" customWidth="1"/>
    <col min="15" max="15" width="12.42578125" bestFit="1" customWidth="1"/>
    <col min="16" max="16" width="18.42578125" bestFit="1" customWidth="1"/>
    <col min="17" max="19" width="18.42578125" customWidth="1"/>
    <col min="20" max="20" width="20.5703125" bestFit="1" customWidth="1"/>
    <col min="21" max="21" width="4.42578125" customWidth="1"/>
    <col min="22" max="22" width="21.42578125" customWidth="1"/>
    <col min="23" max="23" width="3.42578125" customWidth="1"/>
    <col min="25" max="25" width="3.5703125" customWidth="1"/>
    <col min="27" max="27" width="3.5703125" customWidth="1"/>
    <col min="29" max="29" width="4" customWidth="1"/>
    <col min="31" max="31" width="4" customWidth="1"/>
    <col min="33" max="33" width="4.5703125" customWidth="1"/>
    <col min="35" max="35" width="4.5703125" customWidth="1"/>
    <col min="37" max="37" width="4.5703125" customWidth="1"/>
    <col min="39" max="39" width="4.5703125" customWidth="1"/>
    <col min="41" max="41" width="4.5703125" customWidth="1"/>
    <col min="43" max="43" width="4.42578125" customWidth="1"/>
    <col min="44" max="44" width="25.42578125" customWidth="1"/>
    <col min="45" max="45" width="21.5703125" bestFit="1" customWidth="1"/>
    <col min="46" max="46" width="5.42578125" customWidth="1"/>
    <col min="51" max="51" width="5.5703125" customWidth="1"/>
    <col min="53" max="53" width="71.5703125" bestFit="1" customWidth="1"/>
    <col min="54" max="54" width="3.42578125" customWidth="1"/>
    <col min="55" max="55" width="37.42578125" customWidth="1"/>
    <col min="57" max="57" width="6" customWidth="1"/>
    <col min="59" max="59" width="4.5703125" customWidth="1"/>
    <col min="61" max="61" width="3.5703125" customWidth="1"/>
  </cols>
  <sheetData>
    <row r="1" spans="1:62">
      <c r="A1" s="46" t="s">
        <v>96</v>
      </c>
      <c r="B1" s="54" t="s">
        <v>97</v>
      </c>
    </row>
    <row r="2" spans="1:62">
      <c r="A2" s="46"/>
      <c r="B2" s="46"/>
    </row>
    <row r="3" spans="1:62" s="46" customFormat="1">
      <c r="A3" s="46" t="s">
        <v>98</v>
      </c>
      <c r="M3" s="46" t="s">
        <v>99</v>
      </c>
      <c r="V3" s="46" t="s">
        <v>100</v>
      </c>
      <c r="AR3" s="46" t="s">
        <v>101</v>
      </c>
      <c r="AU3" s="46" t="s">
        <v>102</v>
      </c>
      <c r="AZ3" s="46" t="s">
        <v>103</v>
      </c>
      <c r="BC3" s="46" t="s">
        <v>104</v>
      </c>
      <c r="BF3" s="46" t="s">
        <v>92</v>
      </c>
      <c r="BH3" s="46" t="s">
        <v>105</v>
      </c>
      <c r="BJ3" s="46" t="s">
        <v>106</v>
      </c>
    </row>
    <row r="4" spans="1:62" s="46" customFormat="1" ht="12" customHeight="1" thickBot="1"/>
    <row r="5" spans="1:62" s="46" customFormat="1" ht="15" thickBot="1">
      <c r="A5" s="55" t="s">
        <v>107</v>
      </c>
      <c r="B5" s="55" t="s">
        <v>29</v>
      </c>
      <c r="C5" s="55" t="s">
        <v>108</v>
      </c>
      <c r="D5" s="55" t="s">
        <v>109</v>
      </c>
      <c r="E5" s="55" t="s">
        <v>110</v>
      </c>
      <c r="F5" s="55" t="s">
        <v>111</v>
      </c>
      <c r="G5" s="55" t="s">
        <v>112</v>
      </c>
      <c r="H5" s="55" t="s">
        <v>113</v>
      </c>
      <c r="I5" s="55" t="s">
        <v>114</v>
      </c>
      <c r="J5" s="55" t="s">
        <v>115</v>
      </c>
      <c r="K5" s="55" t="s">
        <v>116</v>
      </c>
      <c r="M5" s="50" t="s">
        <v>117</v>
      </c>
      <c r="N5" s="49" t="s">
        <v>118</v>
      </c>
      <c r="O5" s="49" t="s">
        <v>41</v>
      </c>
      <c r="P5" s="49" t="s">
        <v>119</v>
      </c>
      <c r="Q5" s="49" t="s">
        <v>43</v>
      </c>
      <c r="R5" s="49" t="s">
        <v>44</v>
      </c>
      <c r="S5" s="49" t="s">
        <v>45</v>
      </c>
      <c r="T5" s="49" t="s">
        <v>120</v>
      </c>
      <c r="V5" s="56" t="s">
        <v>121</v>
      </c>
      <c r="W5" s="57"/>
      <c r="X5" s="49" t="s">
        <v>122</v>
      </c>
      <c r="Z5" s="49" t="s">
        <v>123</v>
      </c>
      <c r="AB5" s="49" t="s">
        <v>124</v>
      </c>
      <c r="AD5" s="49" t="s">
        <v>125</v>
      </c>
      <c r="AF5" s="46" t="s">
        <v>126</v>
      </c>
      <c r="AH5" s="46" t="s">
        <v>127</v>
      </c>
      <c r="AJ5" s="46" t="s">
        <v>128</v>
      </c>
      <c r="AL5" s="46" t="s">
        <v>129</v>
      </c>
      <c r="AN5" s="46" t="s">
        <v>130</v>
      </c>
      <c r="AP5" s="46" t="s">
        <v>131</v>
      </c>
      <c r="AR5" s="49" t="s">
        <v>101</v>
      </c>
      <c r="AS5" s="58" t="s">
        <v>132</v>
      </c>
      <c r="AU5" s="59" t="s">
        <v>53</v>
      </c>
      <c r="AV5" s="59" t="s">
        <v>133</v>
      </c>
      <c r="AW5" s="46" t="s">
        <v>54</v>
      </c>
      <c r="AX5" s="46" t="s">
        <v>134</v>
      </c>
      <c r="AZ5" s="46" t="s">
        <v>135</v>
      </c>
      <c r="BA5" s="46" t="s">
        <v>132</v>
      </c>
      <c r="BC5" s="46" t="s">
        <v>132</v>
      </c>
      <c r="BD5" s="46" t="s">
        <v>104</v>
      </c>
      <c r="BF5" s="46" t="s">
        <v>92</v>
      </c>
      <c r="BH5" s="46" t="s">
        <v>136</v>
      </c>
      <c r="BJ5" s="104">
        <f ca="1">YEAR(TODAY())</f>
        <v>2025</v>
      </c>
    </row>
    <row r="6" spans="1:62" ht="15" thickBot="1">
      <c r="A6" s="82" t="s">
        <v>29</v>
      </c>
      <c r="B6" s="91" t="s">
        <v>29</v>
      </c>
      <c r="C6" s="93" t="s">
        <v>137</v>
      </c>
      <c r="D6" s="94" t="s">
        <v>138</v>
      </c>
      <c r="E6" s="97" t="s">
        <v>139</v>
      </c>
      <c r="F6" s="100" t="s">
        <v>140</v>
      </c>
      <c r="G6" s="100" t="s">
        <v>141</v>
      </c>
      <c r="H6" s="97" t="s">
        <v>142</v>
      </c>
      <c r="I6" s="93" t="s">
        <v>143</v>
      </c>
      <c r="J6" s="94" t="s">
        <v>144</v>
      </c>
      <c r="K6" s="97" t="s">
        <v>145</v>
      </c>
      <c r="L6" s="46"/>
      <c r="M6" s="51" t="s">
        <v>146</v>
      </c>
      <c r="N6" s="47" t="s">
        <v>139</v>
      </c>
      <c r="O6" s="47" t="s">
        <v>147</v>
      </c>
      <c r="P6" s="47" t="s">
        <v>148</v>
      </c>
      <c r="Q6" s="47" t="s">
        <v>148</v>
      </c>
      <c r="R6" s="47" t="s">
        <v>148</v>
      </c>
      <c r="S6" s="47">
        <v>1</v>
      </c>
      <c r="T6" s="47" t="s">
        <v>110</v>
      </c>
      <c r="V6" s="60"/>
      <c r="W6" s="46"/>
      <c r="X6" t="s">
        <v>29</v>
      </c>
      <c r="Z6" t="s">
        <v>29</v>
      </c>
      <c r="AB6" t="s">
        <v>29</v>
      </c>
      <c r="AD6" t="s">
        <v>29</v>
      </c>
      <c r="AF6" t="s">
        <v>29</v>
      </c>
      <c r="AH6" t="s">
        <v>29</v>
      </c>
      <c r="AJ6" t="s">
        <v>29</v>
      </c>
      <c r="AL6" t="s">
        <v>29</v>
      </c>
      <c r="AN6" t="s">
        <v>29</v>
      </c>
      <c r="AP6" t="s">
        <v>29</v>
      </c>
      <c r="AR6" s="61" t="s">
        <v>29</v>
      </c>
      <c r="AS6" s="62"/>
      <c r="AU6" s="59" t="s">
        <v>29</v>
      </c>
      <c r="AV6" s="63" t="s">
        <v>149</v>
      </c>
      <c r="AW6" s="63" t="s">
        <v>149</v>
      </c>
      <c r="AX6" s="63" t="s">
        <v>149</v>
      </c>
      <c r="AZ6" t="s">
        <v>29</v>
      </c>
      <c r="BA6" s="64"/>
      <c r="BC6" s="75" t="s">
        <v>149</v>
      </c>
      <c r="BD6" t="s">
        <v>29</v>
      </c>
      <c r="BF6" t="s">
        <v>29</v>
      </c>
      <c r="BH6" t="s">
        <v>29</v>
      </c>
    </row>
    <row r="7" spans="1:62" ht="15" thickBot="1">
      <c r="A7" s="83" t="s">
        <v>108</v>
      </c>
      <c r="B7" s="46"/>
      <c r="C7" s="89"/>
      <c r="D7" s="95"/>
      <c r="E7" s="98" t="s">
        <v>150</v>
      </c>
      <c r="F7" s="101" t="s">
        <v>151</v>
      </c>
      <c r="G7" s="101" t="s">
        <v>152</v>
      </c>
      <c r="H7" s="98" t="s">
        <v>153</v>
      </c>
      <c r="I7" s="89"/>
      <c r="J7" s="95"/>
      <c r="K7" s="98" t="s">
        <v>154</v>
      </c>
      <c r="M7" s="51" t="s">
        <v>155</v>
      </c>
      <c r="N7" s="48" t="s">
        <v>156</v>
      </c>
      <c r="O7" s="48" t="s">
        <v>147</v>
      </c>
      <c r="P7" s="48" t="s">
        <v>148</v>
      </c>
      <c r="Q7" s="48" t="s">
        <v>148</v>
      </c>
      <c r="R7" s="48" t="s">
        <v>148</v>
      </c>
      <c r="S7" s="48">
        <v>1</v>
      </c>
      <c r="T7" s="48" t="s">
        <v>110</v>
      </c>
      <c r="V7" s="66" t="s">
        <v>157</v>
      </c>
      <c r="W7" s="54"/>
      <c r="X7" t="s">
        <v>158</v>
      </c>
      <c r="Z7" t="s">
        <v>158</v>
      </c>
      <c r="AB7" t="s">
        <v>159</v>
      </c>
      <c r="AD7" t="s">
        <v>158</v>
      </c>
      <c r="AF7" t="s">
        <v>158</v>
      </c>
      <c r="AH7" t="s">
        <v>158</v>
      </c>
      <c r="AJ7" t="s">
        <v>160</v>
      </c>
      <c r="AL7" t="s">
        <v>160</v>
      </c>
      <c r="AN7" t="s">
        <v>158</v>
      </c>
      <c r="AP7" t="s">
        <v>158</v>
      </c>
      <c r="AR7" s="48" t="s">
        <v>161</v>
      </c>
      <c r="AS7" s="67" t="s">
        <v>162</v>
      </c>
      <c r="AU7" s="68" t="s">
        <v>163</v>
      </c>
      <c r="AV7" s="69" t="s">
        <v>164</v>
      </c>
      <c r="AW7" t="s">
        <v>165</v>
      </c>
      <c r="AX7" t="s">
        <v>166</v>
      </c>
      <c r="AZ7" t="s">
        <v>167</v>
      </c>
      <c r="BA7" s="64" t="s">
        <v>168</v>
      </c>
      <c r="BC7" t="s">
        <v>169</v>
      </c>
      <c r="BD7" s="65" t="s">
        <v>170</v>
      </c>
      <c r="BF7" t="s">
        <v>171</v>
      </c>
      <c r="BH7" t="s">
        <v>172</v>
      </c>
      <c r="BJ7" s="103">
        <f ca="1">DATEVALUE("1/1/"&amp;BJ5)</f>
        <v>45658</v>
      </c>
    </row>
    <row r="8" spans="1:62" ht="15" thickBot="1">
      <c r="A8" s="84" t="s">
        <v>173</v>
      </c>
      <c r="B8" s="92"/>
      <c r="C8" s="89"/>
      <c r="D8" s="95"/>
      <c r="E8" s="98" t="s">
        <v>174</v>
      </c>
      <c r="F8" s="102" t="s">
        <v>175</v>
      </c>
      <c r="G8" s="101" t="s">
        <v>176</v>
      </c>
      <c r="H8" s="98" t="s">
        <v>177</v>
      </c>
      <c r="I8" s="89"/>
      <c r="J8" s="95"/>
      <c r="K8" s="98" t="s">
        <v>178</v>
      </c>
      <c r="M8" s="51" t="s">
        <v>179</v>
      </c>
      <c r="N8" s="47" t="s">
        <v>180</v>
      </c>
      <c r="O8" s="47" t="s">
        <v>147</v>
      </c>
      <c r="P8" s="47" t="s">
        <v>148</v>
      </c>
      <c r="Q8" s="47" t="s">
        <v>148</v>
      </c>
      <c r="R8" s="47" t="s">
        <v>148</v>
      </c>
      <c r="S8" s="47">
        <v>0.8</v>
      </c>
      <c r="T8" s="47" t="s">
        <v>110</v>
      </c>
      <c r="X8" t="s">
        <v>181</v>
      </c>
      <c r="Z8" t="s">
        <v>182</v>
      </c>
      <c r="AB8" t="s">
        <v>183</v>
      </c>
      <c r="AD8" t="s">
        <v>91</v>
      </c>
      <c r="AF8" t="s">
        <v>91</v>
      </c>
      <c r="AH8" t="s">
        <v>91</v>
      </c>
      <c r="AJ8" t="s">
        <v>91</v>
      </c>
      <c r="AL8" t="s">
        <v>91</v>
      </c>
      <c r="AN8" s="46" t="s">
        <v>91</v>
      </c>
      <c r="AP8" t="s">
        <v>91</v>
      </c>
      <c r="AR8" s="47" t="s">
        <v>184</v>
      </c>
      <c r="AS8" s="70" t="s">
        <v>185</v>
      </c>
      <c r="AU8" s="68" t="s">
        <v>186</v>
      </c>
      <c r="AV8" s="69" t="s">
        <v>187</v>
      </c>
      <c r="AW8" t="s">
        <v>165</v>
      </c>
      <c r="AX8" t="s">
        <v>165</v>
      </c>
      <c r="AZ8" t="s">
        <v>188</v>
      </c>
      <c r="BA8" s="64" t="s">
        <v>189</v>
      </c>
      <c r="BC8" t="s">
        <v>169</v>
      </c>
      <c r="BD8" s="65" t="s">
        <v>190</v>
      </c>
      <c r="BF8" t="s">
        <v>191</v>
      </c>
      <c r="BH8" t="s">
        <v>160</v>
      </c>
      <c r="BJ8" s="103">
        <f ca="1">DATEVALUE("31/12/"&amp;Current_year)</f>
        <v>46022</v>
      </c>
    </row>
    <row r="9" spans="1:62">
      <c r="A9" s="85" t="s">
        <v>110</v>
      </c>
      <c r="B9" s="92"/>
      <c r="C9" s="89"/>
      <c r="D9" s="95"/>
      <c r="E9" s="98" t="s">
        <v>180</v>
      </c>
      <c r="F9" s="95"/>
      <c r="G9" s="101" t="s">
        <v>192</v>
      </c>
      <c r="H9" s="98" t="s">
        <v>193</v>
      </c>
      <c r="I9" s="89"/>
      <c r="J9" s="95"/>
      <c r="K9" s="98" t="s">
        <v>194</v>
      </c>
      <c r="M9" s="51" t="s">
        <v>195</v>
      </c>
      <c r="N9" s="48" t="s">
        <v>196</v>
      </c>
      <c r="O9" s="48" t="s">
        <v>147</v>
      </c>
      <c r="P9" s="48" t="s">
        <v>148</v>
      </c>
      <c r="Q9" s="48" t="s">
        <v>148</v>
      </c>
      <c r="R9" s="48" t="s">
        <v>148</v>
      </c>
      <c r="S9" s="48">
        <v>1</v>
      </c>
      <c r="T9" s="48" t="s">
        <v>110</v>
      </c>
      <c r="X9" t="s">
        <v>182</v>
      </c>
      <c r="Z9" t="s">
        <v>197</v>
      </c>
      <c r="AD9" t="s">
        <v>198</v>
      </c>
      <c r="AF9" t="s">
        <v>198</v>
      </c>
      <c r="AH9" t="s">
        <v>198</v>
      </c>
      <c r="AJ9" t="s">
        <v>182</v>
      </c>
      <c r="AL9" t="s">
        <v>182</v>
      </c>
      <c r="AN9" s="46" t="s">
        <v>198</v>
      </c>
      <c r="AP9" t="s">
        <v>198</v>
      </c>
      <c r="AU9" s="68" t="s">
        <v>199</v>
      </c>
      <c r="AV9" s="69" t="s">
        <v>200</v>
      </c>
      <c r="AW9" t="s">
        <v>165</v>
      </c>
      <c r="AX9" t="s">
        <v>166</v>
      </c>
      <c r="AZ9" t="s">
        <v>201</v>
      </c>
      <c r="BA9" s="64" t="s">
        <v>202</v>
      </c>
      <c r="BC9" t="s">
        <v>169</v>
      </c>
      <c r="BD9" s="65" t="s">
        <v>203</v>
      </c>
      <c r="BF9" t="s">
        <v>204</v>
      </c>
      <c r="BH9" t="s">
        <v>205</v>
      </c>
    </row>
    <row r="10" spans="1:62">
      <c r="A10" s="83" t="s">
        <v>111</v>
      </c>
      <c r="B10" s="92"/>
      <c r="C10" s="89"/>
      <c r="D10" s="95"/>
      <c r="E10" s="98" t="s">
        <v>196</v>
      </c>
      <c r="F10" s="95"/>
      <c r="G10" s="101" t="s">
        <v>206</v>
      </c>
      <c r="H10" s="98" t="s">
        <v>207</v>
      </c>
      <c r="I10" s="89"/>
      <c r="J10" s="95"/>
      <c r="K10" s="99" t="s">
        <v>208</v>
      </c>
      <c r="M10" s="51" t="s">
        <v>209</v>
      </c>
      <c r="N10" s="47" t="s">
        <v>210</v>
      </c>
      <c r="O10" s="47" t="s">
        <v>147</v>
      </c>
      <c r="P10" s="47" t="s">
        <v>148</v>
      </c>
      <c r="Q10" s="47" t="s">
        <v>148</v>
      </c>
      <c r="R10" s="47" t="s">
        <v>148</v>
      </c>
      <c r="S10" s="47">
        <v>0.6</v>
      </c>
      <c r="T10" s="47" t="s">
        <v>110</v>
      </c>
      <c r="X10" t="s">
        <v>197</v>
      </c>
      <c r="Z10" t="s">
        <v>211</v>
      </c>
      <c r="AD10" t="s">
        <v>212</v>
      </c>
      <c r="AF10" t="s">
        <v>212</v>
      </c>
      <c r="AH10" t="s">
        <v>213</v>
      </c>
      <c r="AJ10" t="s">
        <v>197</v>
      </c>
      <c r="AL10" t="s">
        <v>197</v>
      </c>
      <c r="AN10" t="s">
        <v>212</v>
      </c>
      <c r="AP10" t="s">
        <v>211</v>
      </c>
      <c r="AU10" s="68" t="s">
        <v>214</v>
      </c>
      <c r="AV10" s="69" t="s">
        <v>215</v>
      </c>
      <c r="AW10" t="s">
        <v>165</v>
      </c>
      <c r="AX10" t="s">
        <v>166</v>
      </c>
      <c r="AZ10" t="s">
        <v>216</v>
      </c>
      <c r="BA10" s="64" t="s">
        <v>217</v>
      </c>
      <c r="BC10" t="s">
        <v>169</v>
      </c>
      <c r="BD10" s="65" t="s">
        <v>218</v>
      </c>
      <c r="BF10" t="s">
        <v>219</v>
      </c>
    </row>
    <row r="11" spans="1:62" ht="15" thickBot="1">
      <c r="A11" s="86" t="s">
        <v>112</v>
      </c>
      <c r="B11" s="92"/>
      <c r="C11" s="90"/>
      <c r="D11" s="96"/>
      <c r="E11" s="98" t="s">
        <v>210</v>
      </c>
      <c r="F11" s="95"/>
      <c r="G11" s="101" t="s">
        <v>220</v>
      </c>
      <c r="H11" s="98" t="s">
        <v>221</v>
      </c>
      <c r="I11" s="90"/>
      <c r="J11" s="96"/>
      <c r="K11" s="89"/>
      <c r="M11" s="51" t="s">
        <v>222</v>
      </c>
      <c r="N11" s="48" t="s">
        <v>223</v>
      </c>
      <c r="O11" s="48" t="s">
        <v>224</v>
      </c>
      <c r="P11" s="48" t="s">
        <v>148</v>
      </c>
      <c r="Q11" s="48" t="s">
        <v>148</v>
      </c>
      <c r="R11" s="48" t="s">
        <v>225</v>
      </c>
      <c r="S11" s="48">
        <v>1</v>
      </c>
      <c r="T11" s="48" t="s">
        <v>110</v>
      </c>
      <c r="X11" t="s">
        <v>211</v>
      </c>
      <c r="Z11" t="s">
        <v>226</v>
      </c>
      <c r="AD11" t="s">
        <v>116</v>
      </c>
      <c r="AF11" t="s">
        <v>116</v>
      </c>
      <c r="AH11" t="s">
        <v>212</v>
      </c>
      <c r="AJ11" t="s">
        <v>172</v>
      </c>
      <c r="AL11" t="s">
        <v>172</v>
      </c>
      <c r="AN11" s="46" t="s">
        <v>116</v>
      </c>
      <c r="AP11" t="s">
        <v>212</v>
      </c>
      <c r="AU11" s="68" t="s">
        <v>227</v>
      </c>
      <c r="AV11" s="69" t="s">
        <v>228</v>
      </c>
      <c r="AW11" t="s">
        <v>165</v>
      </c>
      <c r="AX11" t="s">
        <v>165</v>
      </c>
      <c r="BC11" t="s">
        <v>169</v>
      </c>
      <c r="BD11" s="65" t="s">
        <v>229</v>
      </c>
      <c r="BF11" t="s">
        <v>230</v>
      </c>
    </row>
    <row r="12" spans="1:62">
      <c r="A12" s="86" t="s">
        <v>113</v>
      </c>
      <c r="B12" s="62"/>
      <c r="E12" s="98" t="s">
        <v>156</v>
      </c>
      <c r="F12" s="95"/>
      <c r="G12" s="101" t="s">
        <v>231</v>
      </c>
      <c r="H12" s="98" t="s">
        <v>232</v>
      </c>
      <c r="K12" s="89"/>
      <c r="M12" s="51" t="s">
        <v>233</v>
      </c>
      <c r="N12" s="47" t="s">
        <v>150</v>
      </c>
      <c r="O12" s="47" t="s">
        <v>224</v>
      </c>
      <c r="P12" s="47" t="s">
        <v>148</v>
      </c>
      <c r="Q12" s="47" t="s">
        <v>148</v>
      </c>
      <c r="R12" s="47" t="s">
        <v>225</v>
      </c>
      <c r="S12" s="47">
        <v>1</v>
      </c>
      <c r="T12" s="47" t="s">
        <v>110</v>
      </c>
      <c r="X12" t="s">
        <v>226</v>
      </c>
      <c r="Z12" t="s">
        <v>234</v>
      </c>
      <c r="AD12" t="s">
        <v>235</v>
      </c>
      <c r="AF12" t="s">
        <v>235</v>
      </c>
      <c r="AH12" t="s">
        <v>116</v>
      </c>
      <c r="AN12" s="46" t="s">
        <v>235</v>
      </c>
      <c r="AP12" t="s">
        <v>116</v>
      </c>
      <c r="AU12" s="68" t="s">
        <v>236</v>
      </c>
      <c r="AV12" s="69" t="s">
        <v>237</v>
      </c>
      <c r="AW12" t="s">
        <v>165</v>
      </c>
      <c r="AX12" t="s">
        <v>166</v>
      </c>
      <c r="BC12" t="s">
        <v>169</v>
      </c>
      <c r="BD12" s="65" t="s">
        <v>238</v>
      </c>
      <c r="BF12" t="s">
        <v>239</v>
      </c>
    </row>
    <row r="13" spans="1:62" ht="15" thickBot="1">
      <c r="A13" s="86" t="s">
        <v>114</v>
      </c>
      <c r="B13" s="62"/>
      <c r="E13" s="98" t="s">
        <v>223</v>
      </c>
      <c r="F13" s="96"/>
      <c r="G13" s="101" t="s">
        <v>240</v>
      </c>
      <c r="H13" s="98" t="s">
        <v>241</v>
      </c>
      <c r="K13" s="89"/>
      <c r="M13" s="51" t="s">
        <v>242</v>
      </c>
      <c r="N13" s="48" t="s">
        <v>174</v>
      </c>
      <c r="O13" s="48" t="s">
        <v>224</v>
      </c>
      <c r="P13" s="48" t="s">
        <v>148</v>
      </c>
      <c r="Q13" s="48" t="s">
        <v>148</v>
      </c>
      <c r="R13" s="48" t="s">
        <v>225</v>
      </c>
      <c r="S13" s="48">
        <v>1</v>
      </c>
      <c r="T13" s="48" t="s">
        <v>110</v>
      </c>
      <c r="X13" t="s">
        <v>234</v>
      </c>
      <c r="Z13" t="s">
        <v>116</v>
      </c>
      <c r="AD13" t="s">
        <v>243</v>
      </c>
      <c r="AF13" t="s">
        <v>243</v>
      </c>
      <c r="AH13" t="s">
        <v>235</v>
      </c>
      <c r="AN13" t="s">
        <v>244</v>
      </c>
      <c r="AP13" t="s">
        <v>235</v>
      </c>
      <c r="AU13" s="68" t="s">
        <v>245</v>
      </c>
      <c r="AV13" s="69" t="s">
        <v>246</v>
      </c>
      <c r="AW13" t="s">
        <v>165</v>
      </c>
      <c r="AX13" t="s">
        <v>166</v>
      </c>
      <c r="BC13" t="s">
        <v>169</v>
      </c>
      <c r="BD13" s="65" t="s">
        <v>247</v>
      </c>
      <c r="BF13" t="s">
        <v>248</v>
      </c>
    </row>
    <row r="14" spans="1:62">
      <c r="A14" s="86" t="s">
        <v>115</v>
      </c>
      <c r="B14" s="62"/>
      <c r="E14" s="98" t="s">
        <v>249</v>
      </c>
      <c r="G14" s="101" t="s">
        <v>250</v>
      </c>
      <c r="H14" s="98" t="s">
        <v>251</v>
      </c>
      <c r="K14" s="89"/>
      <c r="M14" s="51" t="s">
        <v>252</v>
      </c>
      <c r="N14" s="47" t="s">
        <v>249</v>
      </c>
      <c r="O14" s="47" t="s">
        <v>224</v>
      </c>
      <c r="P14" s="47" t="s">
        <v>148</v>
      </c>
      <c r="Q14" s="47" t="s">
        <v>148</v>
      </c>
      <c r="R14" s="47" t="s">
        <v>225</v>
      </c>
      <c r="S14" s="47">
        <v>1</v>
      </c>
      <c r="T14" s="47" t="s">
        <v>110</v>
      </c>
      <c r="X14" t="s">
        <v>116</v>
      </c>
      <c r="Z14" t="s">
        <v>235</v>
      </c>
      <c r="AD14" t="s">
        <v>244</v>
      </c>
      <c r="AF14" t="s">
        <v>244</v>
      </c>
      <c r="AH14" t="s">
        <v>253</v>
      </c>
      <c r="AN14" t="s">
        <v>254</v>
      </c>
      <c r="AP14" t="s">
        <v>253</v>
      </c>
      <c r="AU14" s="68" t="s">
        <v>255</v>
      </c>
      <c r="AV14" s="69" t="s">
        <v>256</v>
      </c>
      <c r="AW14" t="s">
        <v>165</v>
      </c>
      <c r="AX14" t="s">
        <v>165</v>
      </c>
      <c r="BC14" t="s">
        <v>169</v>
      </c>
      <c r="BD14" s="65" t="s">
        <v>257</v>
      </c>
      <c r="BF14" t="s">
        <v>258</v>
      </c>
    </row>
    <row r="15" spans="1:62" ht="15" thickBot="1">
      <c r="A15" s="87" t="s">
        <v>116</v>
      </c>
      <c r="B15" s="62"/>
      <c r="E15" s="98" t="s">
        <v>259</v>
      </c>
      <c r="G15" s="101" t="s">
        <v>260</v>
      </c>
      <c r="H15" s="98" t="s">
        <v>261</v>
      </c>
      <c r="K15" s="90"/>
      <c r="M15" s="51" t="s">
        <v>262</v>
      </c>
      <c r="N15" s="48" t="s">
        <v>259</v>
      </c>
      <c r="O15" s="48" t="s">
        <v>224</v>
      </c>
      <c r="P15" s="48" t="s">
        <v>148</v>
      </c>
      <c r="Q15" s="48" t="s">
        <v>148</v>
      </c>
      <c r="R15" s="48" t="s">
        <v>225</v>
      </c>
      <c r="S15" s="48">
        <v>1</v>
      </c>
      <c r="T15" s="48" t="s">
        <v>110</v>
      </c>
      <c r="X15" t="s">
        <v>235</v>
      </c>
      <c r="Z15" t="s">
        <v>263</v>
      </c>
      <c r="AH15" t="s">
        <v>264</v>
      </c>
      <c r="AN15" s="46" t="s">
        <v>265</v>
      </c>
      <c r="AP15" t="s">
        <v>263</v>
      </c>
      <c r="AU15" s="68" t="s">
        <v>266</v>
      </c>
      <c r="AV15" s="69" t="s">
        <v>267</v>
      </c>
      <c r="AW15" t="s">
        <v>165</v>
      </c>
      <c r="AX15" t="s">
        <v>165</v>
      </c>
      <c r="BC15" t="s">
        <v>169</v>
      </c>
      <c r="BD15" s="65" t="s">
        <v>268</v>
      </c>
      <c r="BF15" t="s">
        <v>269</v>
      </c>
    </row>
    <row r="16" spans="1:62">
      <c r="A16" s="88"/>
      <c r="B16" s="71"/>
      <c r="E16" s="98" t="s">
        <v>270</v>
      </c>
      <c r="G16" s="101" t="s">
        <v>271</v>
      </c>
      <c r="H16" s="98" t="s">
        <v>272</v>
      </c>
      <c r="M16" s="51" t="s">
        <v>273</v>
      </c>
      <c r="N16" s="47" t="s">
        <v>270</v>
      </c>
      <c r="O16" s="47" t="s">
        <v>224</v>
      </c>
      <c r="P16" s="47" t="s">
        <v>148</v>
      </c>
      <c r="Q16" s="47" t="s">
        <v>148</v>
      </c>
      <c r="R16" s="47" t="s">
        <v>225</v>
      </c>
      <c r="S16" s="47">
        <v>1</v>
      </c>
      <c r="T16" s="47" t="s">
        <v>110</v>
      </c>
      <c r="X16" t="s">
        <v>263</v>
      </c>
      <c r="Z16" t="s">
        <v>244</v>
      </c>
      <c r="AP16" t="s">
        <v>274</v>
      </c>
      <c r="AU16" s="68" t="s">
        <v>275</v>
      </c>
      <c r="AV16" s="69" t="s">
        <v>276</v>
      </c>
      <c r="AW16" t="s">
        <v>165</v>
      </c>
      <c r="AX16" t="s">
        <v>166</v>
      </c>
      <c r="BC16" t="s">
        <v>169</v>
      </c>
      <c r="BD16" s="65" t="s">
        <v>203</v>
      </c>
      <c r="BF16" t="s">
        <v>277</v>
      </c>
    </row>
    <row r="17" spans="1:58">
      <c r="A17" s="89"/>
      <c r="E17" s="98" t="s">
        <v>278</v>
      </c>
      <c r="G17" s="101" t="s">
        <v>279</v>
      </c>
      <c r="H17" s="98" t="s">
        <v>280</v>
      </c>
      <c r="M17" s="51" t="s">
        <v>281</v>
      </c>
      <c r="N17" s="48" t="s">
        <v>278</v>
      </c>
      <c r="O17" s="48" t="s">
        <v>224</v>
      </c>
      <c r="P17" s="48" t="s">
        <v>148</v>
      </c>
      <c r="Q17" s="48" t="s">
        <v>148</v>
      </c>
      <c r="R17" s="48" t="s">
        <v>225</v>
      </c>
      <c r="S17" s="48">
        <v>1</v>
      </c>
      <c r="T17" s="48" t="s">
        <v>110</v>
      </c>
      <c r="X17" t="s">
        <v>244</v>
      </c>
      <c r="Z17" t="s">
        <v>282</v>
      </c>
      <c r="AP17" t="s">
        <v>244</v>
      </c>
      <c r="AU17" s="68" t="s">
        <v>283</v>
      </c>
      <c r="AV17" s="69" t="s">
        <v>284</v>
      </c>
      <c r="AW17" t="s">
        <v>165</v>
      </c>
      <c r="AX17" t="s">
        <v>166</v>
      </c>
      <c r="BC17" t="s">
        <v>169</v>
      </c>
      <c r="BD17" s="65" t="s">
        <v>285</v>
      </c>
      <c r="BF17" t="s">
        <v>286</v>
      </c>
    </row>
    <row r="18" spans="1:58">
      <c r="A18" s="89"/>
      <c r="E18" s="98" t="s">
        <v>287</v>
      </c>
      <c r="G18" s="101" t="s">
        <v>288</v>
      </c>
      <c r="H18" s="98" t="s">
        <v>289</v>
      </c>
      <c r="M18" s="51" t="s">
        <v>290</v>
      </c>
      <c r="N18" s="47" t="s">
        <v>287</v>
      </c>
      <c r="O18" s="47" t="s">
        <v>224</v>
      </c>
      <c r="P18" s="47" t="s">
        <v>148</v>
      </c>
      <c r="Q18" s="47" t="s">
        <v>148</v>
      </c>
      <c r="R18" s="47" t="s">
        <v>225</v>
      </c>
      <c r="S18" s="47">
        <v>1</v>
      </c>
      <c r="T18" s="47" t="s">
        <v>110</v>
      </c>
      <c r="X18" t="s">
        <v>282</v>
      </c>
      <c r="AU18" s="68" t="s">
        <v>291</v>
      </c>
      <c r="AV18" s="69" t="s">
        <v>292</v>
      </c>
      <c r="AW18" t="s">
        <v>165</v>
      </c>
      <c r="AX18" t="s">
        <v>166</v>
      </c>
      <c r="BC18" t="s">
        <v>169</v>
      </c>
      <c r="BD18" s="65" t="s">
        <v>293</v>
      </c>
      <c r="BF18" t="s">
        <v>294</v>
      </c>
    </row>
    <row r="19" spans="1:58">
      <c r="A19" s="89"/>
      <c r="E19" s="98" t="s">
        <v>295</v>
      </c>
      <c r="G19" s="101" t="s">
        <v>296</v>
      </c>
      <c r="H19" s="98" t="s">
        <v>297</v>
      </c>
      <c r="M19" s="51" t="s">
        <v>298</v>
      </c>
      <c r="N19" s="48" t="s">
        <v>295</v>
      </c>
      <c r="O19" s="48" t="s">
        <v>224</v>
      </c>
      <c r="P19" s="48" t="s">
        <v>148</v>
      </c>
      <c r="Q19" s="48" t="s">
        <v>148</v>
      </c>
      <c r="R19" s="48" t="s">
        <v>225</v>
      </c>
      <c r="S19" s="48">
        <v>1</v>
      </c>
      <c r="T19" s="48" t="s">
        <v>110</v>
      </c>
      <c r="AU19" s="68" t="s">
        <v>299</v>
      </c>
      <c r="AV19" s="69" t="s">
        <v>300</v>
      </c>
      <c r="AW19" t="s">
        <v>165</v>
      </c>
      <c r="AX19" t="s">
        <v>165</v>
      </c>
      <c r="BC19" t="s">
        <v>169</v>
      </c>
      <c r="BD19" s="65" t="s">
        <v>301</v>
      </c>
      <c r="BF19" t="s">
        <v>302</v>
      </c>
    </row>
    <row r="20" spans="1:58" ht="15" thickBot="1">
      <c r="A20" s="90"/>
      <c r="E20" s="99" t="s">
        <v>303</v>
      </c>
      <c r="G20" s="101" t="s">
        <v>304</v>
      </c>
      <c r="H20" s="98" t="s">
        <v>305</v>
      </c>
      <c r="M20" s="51" t="s">
        <v>306</v>
      </c>
      <c r="N20" s="47" t="s">
        <v>303</v>
      </c>
      <c r="O20" s="47" t="s">
        <v>224</v>
      </c>
      <c r="P20" s="47" t="s">
        <v>148</v>
      </c>
      <c r="Q20" s="47" t="s">
        <v>148</v>
      </c>
      <c r="R20" s="47" t="s">
        <v>225</v>
      </c>
      <c r="S20" s="47">
        <v>1</v>
      </c>
      <c r="T20" s="47" t="s">
        <v>110</v>
      </c>
      <c r="AU20" s="68" t="s">
        <v>307</v>
      </c>
      <c r="AV20" s="69" t="s">
        <v>308</v>
      </c>
      <c r="AW20" t="s">
        <v>165</v>
      </c>
      <c r="AX20" t="s">
        <v>166</v>
      </c>
      <c r="BC20" t="s">
        <v>169</v>
      </c>
      <c r="BD20" s="65" t="s">
        <v>309</v>
      </c>
      <c r="BF20" t="s">
        <v>310</v>
      </c>
    </row>
    <row r="21" spans="1:58">
      <c r="E21" s="89"/>
      <c r="G21" s="101" t="s">
        <v>311</v>
      </c>
      <c r="H21" s="98" t="s">
        <v>312</v>
      </c>
      <c r="M21" s="51" t="s">
        <v>313</v>
      </c>
      <c r="N21" s="48" t="s">
        <v>140</v>
      </c>
      <c r="O21" s="48" t="s">
        <v>147</v>
      </c>
      <c r="P21" s="48" t="s">
        <v>225</v>
      </c>
      <c r="Q21" s="48" t="s">
        <v>148</v>
      </c>
      <c r="R21" s="48" t="s">
        <v>314</v>
      </c>
      <c r="S21" s="48">
        <v>3</v>
      </c>
      <c r="T21" s="48" t="s">
        <v>111</v>
      </c>
      <c r="AU21" s="68" t="s">
        <v>315</v>
      </c>
      <c r="AV21" s="69" t="s">
        <v>316</v>
      </c>
      <c r="AW21" t="s">
        <v>166</v>
      </c>
      <c r="AX21" t="s">
        <v>166</v>
      </c>
      <c r="BC21" t="s">
        <v>169</v>
      </c>
      <c r="BD21" s="65" t="s">
        <v>116</v>
      </c>
      <c r="BF21" s="43" t="s">
        <v>317</v>
      </c>
    </row>
    <row r="22" spans="1:58" ht="16.5">
      <c r="E22" s="89"/>
      <c r="G22" s="101" t="s">
        <v>318</v>
      </c>
      <c r="H22" s="98" t="s">
        <v>319</v>
      </c>
      <c r="M22" s="51" t="s">
        <v>320</v>
      </c>
      <c r="N22" s="47" t="s">
        <v>151</v>
      </c>
      <c r="O22" s="47" t="s">
        <v>147</v>
      </c>
      <c r="P22" s="47" t="s">
        <v>225</v>
      </c>
      <c r="Q22" s="47" t="s">
        <v>148</v>
      </c>
      <c r="R22" s="47" t="s">
        <v>314</v>
      </c>
      <c r="S22" s="47">
        <v>10</v>
      </c>
      <c r="T22" s="47" t="s">
        <v>111</v>
      </c>
      <c r="AU22" s="68" t="s">
        <v>321</v>
      </c>
      <c r="AV22" s="69" t="s">
        <v>322</v>
      </c>
      <c r="AW22" t="s">
        <v>165</v>
      </c>
      <c r="AX22" t="s">
        <v>166</v>
      </c>
      <c r="BC22" t="s">
        <v>323</v>
      </c>
      <c r="BD22" s="43" t="s">
        <v>324</v>
      </c>
      <c r="BF22" t="s">
        <v>325</v>
      </c>
    </row>
    <row r="23" spans="1:58">
      <c r="E23" s="89"/>
      <c r="G23" s="101" t="s">
        <v>326</v>
      </c>
      <c r="H23" s="98" t="s">
        <v>327</v>
      </c>
      <c r="M23" s="51" t="s">
        <v>328</v>
      </c>
      <c r="N23" s="48" t="s">
        <v>175</v>
      </c>
      <c r="O23" s="48" t="s">
        <v>147</v>
      </c>
      <c r="P23" s="48" t="s">
        <v>225</v>
      </c>
      <c r="Q23" s="48" t="s">
        <v>148</v>
      </c>
      <c r="R23" s="48" t="s">
        <v>314</v>
      </c>
      <c r="S23" s="48">
        <v>6</v>
      </c>
      <c r="T23" s="48" t="s">
        <v>111</v>
      </c>
      <c r="AU23" s="68" t="s">
        <v>329</v>
      </c>
      <c r="AV23" s="69" t="s">
        <v>330</v>
      </c>
      <c r="AW23" t="s">
        <v>165</v>
      </c>
      <c r="AX23" t="s">
        <v>166</v>
      </c>
      <c r="BC23" t="s">
        <v>323</v>
      </c>
      <c r="BD23" s="43" t="s">
        <v>331</v>
      </c>
    </row>
    <row r="24" spans="1:58">
      <c r="E24" s="89"/>
      <c r="G24" s="101" t="s">
        <v>332</v>
      </c>
      <c r="H24" s="98" t="s">
        <v>333</v>
      </c>
      <c r="M24" s="51" t="s">
        <v>334</v>
      </c>
      <c r="N24" s="47" t="s">
        <v>138</v>
      </c>
      <c r="O24" s="47" t="s">
        <v>224</v>
      </c>
      <c r="P24" s="47" t="s">
        <v>225</v>
      </c>
      <c r="Q24" s="47" t="s">
        <v>148</v>
      </c>
      <c r="R24" s="47" t="s">
        <v>335</v>
      </c>
      <c r="S24" s="47">
        <v>1.1000000000000001</v>
      </c>
      <c r="T24" s="47" t="s">
        <v>336</v>
      </c>
      <c r="AU24" s="68" t="s">
        <v>337</v>
      </c>
      <c r="AV24" s="69" t="s">
        <v>338</v>
      </c>
      <c r="AW24" t="s">
        <v>165</v>
      </c>
      <c r="AX24" t="s">
        <v>166</v>
      </c>
      <c r="BC24" t="s">
        <v>323</v>
      </c>
      <c r="BD24" s="64" t="s">
        <v>339</v>
      </c>
    </row>
    <row r="25" spans="1:58" ht="15" thickBot="1">
      <c r="E25" s="90"/>
      <c r="G25" s="101" t="s">
        <v>340</v>
      </c>
      <c r="H25" s="98" t="s">
        <v>341</v>
      </c>
      <c r="M25" s="51" t="s">
        <v>342</v>
      </c>
      <c r="N25" s="48" t="s">
        <v>144</v>
      </c>
      <c r="O25" s="48" t="s">
        <v>224</v>
      </c>
      <c r="P25" s="48" t="s">
        <v>314</v>
      </c>
      <c r="Q25" s="48" t="s">
        <v>148</v>
      </c>
      <c r="R25" s="48" t="s">
        <v>335</v>
      </c>
      <c r="S25" s="48">
        <v>0.1</v>
      </c>
      <c r="T25" s="48" t="s">
        <v>343</v>
      </c>
      <c r="AU25" s="68" t="s">
        <v>344</v>
      </c>
      <c r="AV25" s="69" t="s">
        <v>345</v>
      </c>
      <c r="AW25" t="s">
        <v>165</v>
      </c>
      <c r="AX25" t="s">
        <v>166</v>
      </c>
      <c r="BC25" t="s">
        <v>323</v>
      </c>
      <c r="BD25" s="64" t="s">
        <v>346</v>
      </c>
    </row>
    <row r="26" spans="1:58">
      <c r="G26" s="101" t="s">
        <v>347</v>
      </c>
      <c r="H26" s="98" t="s">
        <v>348</v>
      </c>
      <c r="M26" s="51" t="s">
        <v>349</v>
      </c>
      <c r="N26" s="47" t="s">
        <v>143</v>
      </c>
      <c r="O26" s="47" t="s">
        <v>350</v>
      </c>
      <c r="P26" s="47" t="s">
        <v>148</v>
      </c>
      <c r="Q26" s="47" t="s">
        <v>148</v>
      </c>
      <c r="R26" s="47" t="s">
        <v>351</v>
      </c>
      <c r="S26" s="47">
        <v>0.6</v>
      </c>
      <c r="T26" s="47" t="s">
        <v>352</v>
      </c>
      <c r="AU26" s="68" t="s">
        <v>353</v>
      </c>
      <c r="AV26" s="69" t="s">
        <v>354</v>
      </c>
      <c r="AW26" t="s">
        <v>165</v>
      </c>
      <c r="AX26" t="s">
        <v>166</v>
      </c>
      <c r="BC26" t="s">
        <v>323</v>
      </c>
      <c r="BD26" s="64" t="s">
        <v>355</v>
      </c>
    </row>
    <row r="27" spans="1:58">
      <c r="G27" s="101" t="s">
        <v>356</v>
      </c>
      <c r="H27" s="98" t="s">
        <v>357</v>
      </c>
      <c r="M27" s="51" t="s">
        <v>358</v>
      </c>
      <c r="N27" s="48" t="s">
        <v>271</v>
      </c>
      <c r="O27" s="48" t="s">
        <v>359</v>
      </c>
      <c r="P27" s="48" t="s">
        <v>225</v>
      </c>
      <c r="Q27" s="48" t="s">
        <v>148</v>
      </c>
      <c r="R27" s="48" t="s">
        <v>360</v>
      </c>
      <c r="S27" s="48">
        <v>1</v>
      </c>
      <c r="T27" s="48" t="s">
        <v>112</v>
      </c>
      <c r="AU27" s="68" t="s">
        <v>361</v>
      </c>
      <c r="AV27" s="69" t="s">
        <v>362</v>
      </c>
      <c r="AW27" t="s">
        <v>165</v>
      </c>
      <c r="AX27" t="s">
        <v>166</v>
      </c>
      <c r="BC27" t="s">
        <v>323</v>
      </c>
      <c r="BD27" s="64" t="s">
        <v>363</v>
      </c>
    </row>
    <row r="28" spans="1:58">
      <c r="G28" s="101" t="s">
        <v>364</v>
      </c>
      <c r="H28" s="98" t="s">
        <v>365</v>
      </c>
      <c r="M28" s="51" t="s">
        <v>366</v>
      </c>
      <c r="N28" s="47" t="s">
        <v>279</v>
      </c>
      <c r="O28" s="47" t="s">
        <v>359</v>
      </c>
      <c r="P28" s="47" t="s">
        <v>225</v>
      </c>
      <c r="Q28" s="47" t="s">
        <v>148</v>
      </c>
      <c r="R28" s="47" t="s">
        <v>360</v>
      </c>
      <c r="S28" s="47">
        <v>0.74</v>
      </c>
      <c r="T28" s="47" t="s">
        <v>112</v>
      </c>
      <c r="AU28" s="68" t="s">
        <v>367</v>
      </c>
      <c r="AV28" s="69" t="s">
        <v>368</v>
      </c>
      <c r="AW28" t="s">
        <v>166</v>
      </c>
      <c r="AX28" t="s">
        <v>166</v>
      </c>
      <c r="BC28" t="s">
        <v>323</v>
      </c>
      <c r="BD28" s="64" t="s">
        <v>369</v>
      </c>
    </row>
    <row r="29" spans="1:58" ht="16.5">
      <c r="G29" s="101" t="s">
        <v>370</v>
      </c>
      <c r="H29" s="98" t="s">
        <v>371</v>
      </c>
      <c r="M29" s="51" t="s">
        <v>372</v>
      </c>
      <c r="N29" s="48" t="s">
        <v>373</v>
      </c>
      <c r="O29" s="48" t="s">
        <v>359</v>
      </c>
      <c r="P29" s="48" t="s">
        <v>225</v>
      </c>
      <c r="Q29" s="48" t="s">
        <v>148</v>
      </c>
      <c r="R29" s="48" t="s">
        <v>360</v>
      </c>
      <c r="S29" s="48">
        <v>0.73</v>
      </c>
      <c r="T29" s="48" t="s">
        <v>112</v>
      </c>
      <c r="AU29" s="68" t="s">
        <v>374</v>
      </c>
      <c r="AV29" s="69" t="s">
        <v>375</v>
      </c>
      <c r="AW29" t="s">
        <v>165</v>
      </c>
      <c r="AX29" t="s">
        <v>166</v>
      </c>
      <c r="BC29" t="s">
        <v>323</v>
      </c>
      <c r="BD29" s="64" t="s">
        <v>376</v>
      </c>
    </row>
    <row r="30" spans="1:58">
      <c r="G30" s="101" t="s">
        <v>377</v>
      </c>
      <c r="H30" s="98" t="s">
        <v>378</v>
      </c>
      <c r="M30" s="51" t="s">
        <v>379</v>
      </c>
      <c r="N30" s="47" t="s">
        <v>141</v>
      </c>
      <c r="O30" s="47" t="s">
        <v>359</v>
      </c>
      <c r="P30" s="47" t="s">
        <v>225</v>
      </c>
      <c r="Q30" s="47" t="s">
        <v>148</v>
      </c>
      <c r="R30" s="47" t="s">
        <v>360</v>
      </c>
      <c r="S30" s="47">
        <v>0.8</v>
      </c>
      <c r="T30" s="47" t="s">
        <v>112</v>
      </c>
      <c r="AU30" s="68" t="s">
        <v>380</v>
      </c>
      <c r="AV30" s="69" t="s">
        <v>381</v>
      </c>
      <c r="AW30" t="s">
        <v>165</v>
      </c>
      <c r="AX30" t="s">
        <v>166</v>
      </c>
      <c r="BC30" t="s">
        <v>323</v>
      </c>
      <c r="BD30" s="64" t="s">
        <v>382</v>
      </c>
    </row>
    <row r="31" spans="1:58">
      <c r="G31" s="101" t="s">
        <v>383</v>
      </c>
      <c r="H31" s="98" t="s">
        <v>384</v>
      </c>
      <c r="M31" s="51" t="s">
        <v>385</v>
      </c>
      <c r="N31" s="48" t="s">
        <v>152</v>
      </c>
      <c r="O31" s="48" t="s">
        <v>359</v>
      </c>
      <c r="P31" s="48" t="s">
        <v>225</v>
      </c>
      <c r="Q31" s="48" t="s">
        <v>148</v>
      </c>
      <c r="R31" s="48" t="s">
        <v>360</v>
      </c>
      <c r="S31" s="48">
        <v>1.8</v>
      </c>
      <c r="T31" s="48" t="s">
        <v>112</v>
      </c>
      <c r="AU31" s="68" t="s">
        <v>386</v>
      </c>
      <c r="AV31" s="69" t="s">
        <v>387</v>
      </c>
      <c r="AW31" t="s">
        <v>165</v>
      </c>
      <c r="AX31" t="s">
        <v>165</v>
      </c>
      <c r="BC31" t="s">
        <v>323</v>
      </c>
      <c r="BD31" s="64" t="s">
        <v>388</v>
      </c>
    </row>
    <row r="32" spans="1:58">
      <c r="G32" s="101" t="s">
        <v>389</v>
      </c>
      <c r="H32" s="98" t="s">
        <v>390</v>
      </c>
      <c r="M32" s="51" t="s">
        <v>391</v>
      </c>
      <c r="N32" s="47" t="s">
        <v>176</v>
      </c>
      <c r="O32" s="47" t="s">
        <v>359</v>
      </c>
      <c r="P32" s="47" t="s">
        <v>225</v>
      </c>
      <c r="Q32" s="47" t="s">
        <v>148</v>
      </c>
      <c r="R32" s="47" t="s">
        <v>360</v>
      </c>
      <c r="S32" s="47">
        <v>1.6</v>
      </c>
      <c r="T32" s="47" t="s">
        <v>112</v>
      </c>
      <c r="AU32" s="68" t="s">
        <v>392</v>
      </c>
      <c r="AV32" s="69" t="s">
        <v>393</v>
      </c>
      <c r="AW32" t="s">
        <v>165</v>
      </c>
      <c r="AX32" t="s">
        <v>166</v>
      </c>
      <c r="BC32" t="s">
        <v>323</v>
      </c>
      <c r="BD32" s="64" t="s">
        <v>394</v>
      </c>
    </row>
    <row r="33" spans="1:56">
      <c r="G33" s="101" t="s">
        <v>395</v>
      </c>
      <c r="H33" s="98" t="s">
        <v>396</v>
      </c>
      <c r="M33" s="51" t="s">
        <v>397</v>
      </c>
      <c r="N33" s="48" t="s">
        <v>192</v>
      </c>
      <c r="O33" s="48" t="s">
        <v>359</v>
      </c>
      <c r="P33" s="48" t="s">
        <v>225</v>
      </c>
      <c r="Q33" s="48" t="s">
        <v>148</v>
      </c>
      <c r="R33" s="48" t="s">
        <v>360</v>
      </c>
      <c r="S33" s="48">
        <v>1.2</v>
      </c>
      <c r="T33" s="48" t="s">
        <v>112</v>
      </c>
      <c r="AU33" s="68" t="s">
        <v>398</v>
      </c>
      <c r="AV33" s="69" t="s">
        <v>399</v>
      </c>
      <c r="AW33" t="s">
        <v>165</v>
      </c>
      <c r="AX33" t="s">
        <v>166</v>
      </c>
      <c r="BC33" t="s">
        <v>323</v>
      </c>
      <c r="BD33" s="64" t="s">
        <v>400</v>
      </c>
    </row>
    <row r="34" spans="1:56">
      <c r="G34" s="101" t="s">
        <v>401</v>
      </c>
      <c r="H34" s="98" t="s">
        <v>402</v>
      </c>
      <c r="M34" s="51" t="s">
        <v>403</v>
      </c>
      <c r="N34" s="47" t="s">
        <v>206</v>
      </c>
      <c r="O34" s="47" t="s">
        <v>359</v>
      </c>
      <c r="P34" s="47" t="s">
        <v>225</v>
      </c>
      <c r="Q34" s="47" t="s">
        <v>148</v>
      </c>
      <c r="R34" s="47" t="s">
        <v>360</v>
      </c>
      <c r="S34" s="47">
        <v>1.1000000000000001</v>
      </c>
      <c r="T34" s="47" t="s">
        <v>112</v>
      </c>
      <c r="AU34" s="68" t="s">
        <v>404</v>
      </c>
      <c r="AV34" s="69" t="s">
        <v>405</v>
      </c>
      <c r="AW34" t="s">
        <v>165</v>
      </c>
      <c r="AX34" t="s">
        <v>165</v>
      </c>
      <c r="BC34" t="s">
        <v>323</v>
      </c>
      <c r="BD34" s="64" t="s">
        <v>406</v>
      </c>
    </row>
    <row r="35" spans="1:56">
      <c r="G35" s="101" t="s">
        <v>407</v>
      </c>
      <c r="H35" s="98" t="s">
        <v>408</v>
      </c>
      <c r="M35" s="51" t="s">
        <v>409</v>
      </c>
      <c r="N35" s="48" t="s">
        <v>220</v>
      </c>
      <c r="O35" s="48" t="s">
        <v>359</v>
      </c>
      <c r="P35" s="48" t="s">
        <v>225</v>
      </c>
      <c r="Q35" s="48" t="s">
        <v>148</v>
      </c>
      <c r="R35" s="48" t="s">
        <v>360</v>
      </c>
      <c r="S35" s="48">
        <v>1.5</v>
      </c>
      <c r="T35" s="48" t="s">
        <v>112</v>
      </c>
      <c r="AU35" s="68" t="s">
        <v>410</v>
      </c>
      <c r="AV35" s="69" t="s">
        <v>411</v>
      </c>
      <c r="AW35" t="s">
        <v>165</v>
      </c>
      <c r="AX35" t="s">
        <v>166</v>
      </c>
      <c r="BC35" t="s">
        <v>323</v>
      </c>
      <c r="BD35" s="43" t="s">
        <v>412</v>
      </c>
    </row>
    <row r="36" spans="1:56">
      <c r="G36" s="101" t="s">
        <v>413</v>
      </c>
      <c r="H36" s="98" t="s">
        <v>414</v>
      </c>
      <c r="M36" s="51" t="s">
        <v>415</v>
      </c>
      <c r="N36" s="47" t="s">
        <v>231</v>
      </c>
      <c r="O36" s="47" t="s">
        <v>359</v>
      </c>
      <c r="P36" s="47" t="s">
        <v>225</v>
      </c>
      <c r="Q36" s="47" t="s">
        <v>148</v>
      </c>
      <c r="R36" s="47" t="s">
        <v>360</v>
      </c>
      <c r="S36" s="47">
        <v>1.6</v>
      </c>
      <c r="T36" s="47" t="s">
        <v>112</v>
      </c>
      <c r="AU36" s="68" t="s">
        <v>416</v>
      </c>
      <c r="AV36" s="69" t="s">
        <v>417</v>
      </c>
      <c r="AW36" t="s">
        <v>165</v>
      </c>
      <c r="AX36" t="s">
        <v>166</v>
      </c>
    </row>
    <row r="37" spans="1:56">
      <c r="G37" s="101" t="s">
        <v>418</v>
      </c>
      <c r="H37" s="98" t="s">
        <v>419</v>
      </c>
      <c r="M37" s="51" t="s">
        <v>420</v>
      </c>
      <c r="N37" s="48" t="s">
        <v>240</v>
      </c>
      <c r="O37" s="48" t="s">
        <v>359</v>
      </c>
      <c r="P37" s="48" t="s">
        <v>225</v>
      </c>
      <c r="Q37" s="48" t="s">
        <v>148</v>
      </c>
      <c r="R37" s="48" t="s">
        <v>360</v>
      </c>
      <c r="S37" s="48">
        <v>1.7</v>
      </c>
      <c r="T37" s="48" t="s">
        <v>112</v>
      </c>
      <c r="AU37" s="68" t="s">
        <v>421</v>
      </c>
      <c r="AV37" s="69" t="s">
        <v>422</v>
      </c>
      <c r="AW37" t="s">
        <v>165</v>
      </c>
      <c r="AX37" t="s">
        <v>165</v>
      </c>
    </row>
    <row r="38" spans="1:56">
      <c r="G38" s="101" t="s">
        <v>423</v>
      </c>
      <c r="H38" s="98" t="s">
        <v>424</v>
      </c>
      <c r="M38" s="51" t="s">
        <v>425</v>
      </c>
      <c r="N38" s="47" t="s">
        <v>250</v>
      </c>
      <c r="O38" s="47" t="s">
        <v>359</v>
      </c>
      <c r="P38" s="47" t="s">
        <v>225</v>
      </c>
      <c r="Q38" s="47" t="s">
        <v>148</v>
      </c>
      <c r="R38" s="47" t="s">
        <v>360</v>
      </c>
      <c r="S38" s="47">
        <v>1.1000000000000001</v>
      </c>
      <c r="T38" s="47" t="s">
        <v>112</v>
      </c>
      <c r="AU38" s="68" t="s">
        <v>426</v>
      </c>
      <c r="AV38" s="69" t="s">
        <v>427</v>
      </c>
      <c r="AW38" t="s">
        <v>165</v>
      </c>
      <c r="AX38" t="s">
        <v>166</v>
      </c>
    </row>
    <row r="39" spans="1:56">
      <c r="G39" s="102" t="s">
        <v>373</v>
      </c>
      <c r="H39" s="98" t="s">
        <v>428</v>
      </c>
      <c r="M39" s="51" t="s">
        <v>429</v>
      </c>
      <c r="N39" s="48" t="s">
        <v>260</v>
      </c>
      <c r="O39" s="48" t="s">
        <v>359</v>
      </c>
      <c r="P39" s="48" t="s">
        <v>225</v>
      </c>
      <c r="Q39" s="48" t="s">
        <v>148</v>
      </c>
      <c r="R39" s="48" t="s">
        <v>360</v>
      </c>
      <c r="S39" s="48">
        <v>0.1</v>
      </c>
      <c r="T39" s="48" t="s">
        <v>112</v>
      </c>
      <c r="AU39" s="68" t="s">
        <v>430</v>
      </c>
      <c r="AV39" s="69" t="s">
        <v>431</v>
      </c>
      <c r="AW39" t="s">
        <v>165</v>
      </c>
      <c r="AX39" t="s">
        <v>165</v>
      </c>
    </row>
    <row r="40" spans="1:56">
      <c r="G40" s="95"/>
      <c r="H40" s="98" t="s">
        <v>432</v>
      </c>
      <c r="M40" s="51" t="s">
        <v>433</v>
      </c>
      <c r="N40" s="47" t="s">
        <v>288</v>
      </c>
      <c r="O40" s="47" t="s">
        <v>359</v>
      </c>
      <c r="P40" s="47" t="s">
        <v>225</v>
      </c>
      <c r="Q40" s="47" t="s">
        <v>148</v>
      </c>
      <c r="R40" s="47" t="s">
        <v>360</v>
      </c>
      <c r="S40" s="47">
        <v>1.5</v>
      </c>
      <c r="T40" s="47" t="s">
        <v>112</v>
      </c>
      <c r="AU40" s="68" t="s">
        <v>434</v>
      </c>
      <c r="AV40" s="69" t="s">
        <v>435</v>
      </c>
      <c r="AW40" t="s">
        <v>165</v>
      </c>
      <c r="AX40" t="s">
        <v>165</v>
      </c>
    </row>
    <row r="41" spans="1:56">
      <c r="G41" s="95"/>
      <c r="H41" s="98" t="s">
        <v>436</v>
      </c>
      <c r="M41" s="51" t="s">
        <v>437</v>
      </c>
      <c r="N41" s="48" t="s">
        <v>296</v>
      </c>
      <c r="O41" s="48" t="s">
        <v>359</v>
      </c>
      <c r="P41" s="48" t="s">
        <v>225</v>
      </c>
      <c r="Q41" s="48" t="s">
        <v>148</v>
      </c>
      <c r="R41" s="48" t="s">
        <v>360</v>
      </c>
      <c r="S41" s="48">
        <v>1.9</v>
      </c>
      <c r="T41" s="48" t="s">
        <v>112</v>
      </c>
      <c r="AU41" s="68" t="s">
        <v>438</v>
      </c>
      <c r="AV41" s="69" t="s">
        <v>439</v>
      </c>
      <c r="AW41" t="s">
        <v>165</v>
      </c>
      <c r="AX41" t="s">
        <v>166</v>
      </c>
    </row>
    <row r="42" spans="1:56">
      <c r="G42" s="95"/>
      <c r="H42" s="98" t="s">
        <v>440</v>
      </c>
      <c r="M42" s="51" t="s">
        <v>441</v>
      </c>
      <c r="N42" s="47" t="s">
        <v>304</v>
      </c>
      <c r="O42" s="47" t="s">
        <v>359</v>
      </c>
      <c r="P42" s="47" t="s">
        <v>225</v>
      </c>
      <c r="Q42" s="47" t="s">
        <v>148</v>
      </c>
      <c r="R42" s="47" t="s">
        <v>360</v>
      </c>
      <c r="S42" s="47">
        <v>1.8</v>
      </c>
      <c r="T42" s="47" t="s">
        <v>112</v>
      </c>
      <c r="AU42" s="68" t="s">
        <v>442</v>
      </c>
      <c r="AV42" s="69" t="s">
        <v>443</v>
      </c>
      <c r="AW42" t="s">
        <v>166</v>
      </c>
      <c r="AX42" t="s">
        <v>166</v>
      </c>
    </row>
    <row r="43" spans="1:56">
      <c r="G43" s="95"/>
      <c r="H43" s="99" t="s">
        <v>444</v>
      </c>
      <c r="M43" s="51" t="s">
        <v>445</v>
      </c>
      <c r="N43" s="48" t="s">
        <v>311</v>
      </c>
      <c r="O43" s="48" t="s">
        <v>359</v>
      </c>
      <c r="P43" s="48" t="s">
        <v>225</v>
      </c>
      <c r="Q43" s="48" t="s">
        <v>148</v>
      </c>
      <c r="R43" s="48" t="s">
        <v>360</v>
      </c>
      <c r="S43" s="48">
        <v>2.2000000000000002</v>
      </c>
      <c r="T43" s="48" t="s">
        <v>112</v>
      </c>
      <c r="AU43" s="68" t="s">
        <v>446</v>
      </c>
      <c r="AV43" s="69" t="s">
        <v>447</v>
      </c>
      <c r="AW43" t="s">
        <v>165</v>
      </c>
      <c r="AX43" t="s">
        <v>166</v>
      </c>
    </row>
    <row r="44" spans="1:56" ht="15" thickBot="1">
      <c r="G44" s="96"/>
      <c r="H44" s="89"/>
      <c r="M44" s="51" t="s">
        <v>448</v>
      </c>
      <c r="N44" s="47" t="s">
        <v>318</v>
      </c>
      <c r="O44" s="47" t="s">
        <v>359</v>
      </c>
      <c r="P44" s="47" t="s">
        <v>225</v>
      </c>
      <c r="Q44" s="47" t="s">
        <v>148</v>
      </c>
      <c r="R44" s="47" t="s">
        <v>360</v>
      </c>
      <c r="S44" s="47">
        <v>2</v>
      </c>
      <c r="T44" s="47" t="s">
        <v>112</v>
      </c>
      <c r="AU44" s="68" t="s">
        <v>449</v>
      </c>
      <c r="AV44" s="69" t="s">
        <v>450</v>
      </c>
      <c r="AW44" t="s">
        <v>165</v>
      </c>
      <c r="AX44" t="s">
        <v>166</v>
      </c>
    </row>
    <row r="45" spans="1:56">
      <c r="H45" s="89"/>
      <c r="M45" s="51" t="s">
        <v>451</v>
      </c>
      <c r="N45" s="48" t="s">
        <v>326</v>
      </c>
      <c r="O45" s="48" t="s">
        <v>359</v>
      </c>
      <c r="P45" s="48" t="s">
        <v>225</v>
      </c>
      <c r="Q45" s="48" t="s">
        <v>148</v>
      </c>
      <c r="R45" s="48" t="s">
        <v>360</v>
      </c>
      <c r="S45" s="48">
        <v>3.3</v>
      </c>
      <c r="T45" s="48" t="s">
        <v>112</v>
      </c>
      <c r="AU45" s="68" t="s">
        <v>452</v>
      </c>
      <c r="AV45" s="69" t="s">
        <v>453</v>
      </c>
      <c r="AW45" t="s">
        <v>165</v>
      </c>
      <c r="AX45" t="s">
        <v>166</v>
      </c>
    </row>
    <row r="46" spans="1:56">
      <c r="C46" s="46"/>
      <c r="H46" s="89"/>
      <c r="M46" s="51" t="s">
        <v>454</v>
      </c>
      <c r="N46" s="47" t="s">
        <v>332</v>
      </c>
      <c r="O46" s="47" t="s">
        <v>359</v>
      </c>
      <c r="P46" s="47" t="s">
        <v>225</v>
      </c>
      <c r="Q46" s="47" t="s">
        <v>148</v>
      </c>
      <c r="R46" s="47" t="s">
        <v>360</v>
      </c>
      <c r="S46" s="47">
        <v>1.9</v>
      </c>
      <c r="T46" s="47" t="s">
        <v>112</v>
      </c>
      <c r="AU46" s="68" t="s">
        <v>455</v>
      </c>
      <c r="AV46" s="69" t="s">
        <v>456</v>
      </c>
      <c r="AW46" t="s">
        <v>165</v>
      </c>
      <c r="AX46" t="s">
        <v>166</v>
      </c>
    </row>
    <row r="47" spans="1:56">
      <c r="A47" s="46"/>
      <c r="B47" s="46"/>
      <c r="H47" s="89"/>
      <c r="M47" s="51" t="s">
        <v>457</v>
      </c>
      <c r="N47" s="48" t="s">
        <v>340</v>
      </c>
      <c r="O47" s="48" t="s">
        <v>359</v>
      </c>
      <c r="P47" s="48" t="s">
        <v>225</v>
      </c>
      <c r="Q47" s="48" t="s">
        <v>148</v>
      </c>
      <c r="R47" s="48" t="s">
        <v>360</v>
      </c>
      <c r="S47" s="48">
        <v>2.1</v>
      </c>
      <c r="T47" s="48" t="s">
        <v>112</v>
      </c>
      <c r="AU47" s="68" t="s">
        <v>458</v>
      </c>
      <c r="AV47" s="69" t="s">
        <v>459</v>
      </c>
      <c r="AW47" t="s">
        <v>165</v>
      </c>
      <c r="AX47" t="s">
        <v>166</v>
      </c>
    </row>
    <row r="48" spans="1:56" ht="15" thickBot="1">
      <c r="H48" s="90"/>
      <c r="M48" s="51" t="s">
        <v>460</v>
      </c>
      <c r="N48" s="47" t="s">
        <v>347</v>
      </c>
      <c r="O48" s="47" t="s">
        <v>359</v>
      </c>
      <c r="P48" s="47" t="s">
        <v>225</v>
      </c>
      <c r="Q48" s="47" t="s">
        <v>148</v>
      </c>
      <c r="R48" s="47" t="s">
        <v>360</v>
      </c>
      <c r="S48" s="47">
        <v>5.6</v>
      </c>
      <c r="T48" s="47" t="s">
        <v>112</v>
      </c>
      <c r="AU48" s="68" t="s">
        <v>461</v>
      </c>
      <c r="AV48" s="69" t="s">
        <v>462</v>
      </c>
      <c r="AW48" t="s">
        <v>165</v>
      </c>
      <c r="AX48" t="s">
        <v>166</v>
      </c>
    </row>
    <row r="49" spans="13:50">
      <c r="M49" s="51" t="s">
        <v>463</v>
      </c>
      <c r="N49" s="48" t="s">
        <v>356</v>
      </c>
      <c r="O49" s="48" t="s">
        <v>359</v>
      </c>
      <c r="P49" s="48" t="s">
        <v>225</v>
      </c>
      <c r="Q49" s="48" t="s">
        <v>148</v>
      </c>
      <c r="R49" s="48" t="s">
        <v>360</v>
      </c>
      <c r="S49" s="48">
        <v>7.5</v>
      </c>
      <c r="T49" s="48" t="s">
        <v>112</v>
      </c>
      <c r="AU49" s="68" t="s">
        <v>464</v>
      </c>
      <c r="AV49" s="69" t="s">
        <v>465</v>
      </c>
      <c r="AW49" t="s">
        <v>165</v>
      </c>
      <c r="AX49" t="s">
        <v>165</v>
      </c>
    </row>
    <row r="50" spans="13:50">
      <c r="M50" s="51" t="s">
        <v>466</v>
      </c>
      <c r="N50" s="47" t="s">
        <v>364</v>
      </c>
      <c r="O50" s="47" t="s">
        <v>359</v>
      </c>
      <c r="P50" s="47" t="s">
        <v>225</v>
      </c>
      <c r="Q50" s="47" t="s">
        <v>148</v>
      </c>
      <c r="R50" s="47" t="s">
        <v>360</v>
      </c>
      <c r="S50" s="47">
        <v>1.4</v>
      </c>
      <c r="T50" s="47" t="s">
        <v>112</v>
      </c>
      <c r="AU50" s="68" t="s">
        <v>467</v>
      </c>
      <c r="AV50" s="69" t="s">
        <v>468</v>
      </c>
      <c r="AW50" t="s">
        <v>165</v>
      </c>
      <c r="AX50" t="s">
        <v>166</v>
      </c>
    </row>
    <row r="51" spans="13:50">
      <c r="M51" s="51" t="s">
        <v>469</v>
      </c>
      <c r="N51" s="48" t="s">
        <v>370</v>
      </c>
      <c r="O51" s="48" t="s">
        <v>359</v>
      </c>
      <c r="P51" s="48" t="s">
        <v>225</v>
      </c>
      <c r="Q51" s="48" t="s">
        <v>148</v>
      </c>
      <c r="R51" s="48" t="s">
        <v>360</v>
      </c>
      <c r="S51" s="48">
        <v>1.9</v>
      </c>
      <c r="T51" s="48" t="s">
        <v>112</v>
      </c>
      <c r="AU51" s="68" t="s">
        <v>470</v>
      </c>
      <c r="AV51" s="69" t="s">
        <v>471</v>
      </c>
      <c r="AW51" t="s">
        <v>165</v>
      </c>
      <c r="AX51" t="s">
        <v>166</v>
      </c>
    </row>
    <row r="52" spans="13:50">
      <c r="M52" s="51" t="s">
        <v>472</v>
      </c>
      <c r="N52" s="47" t="s">
        <v>377</v>
      </c>
      <c r="O52" s="47" t="s">
        <v>359</v>
      </c>
      <c r="P52" s="47" t="s">
        <v>225</v>
      </c>
      <c r="Q52" s="47" t="s">
        <v>148</v>
      </c>
      <c r="R52" s="47" t="s">
        <v>360</v>
      </c>
      <c r="S52" s="47">
        <v>3.1</v>
      </c>
      <c r="T52" s="47" t="s">
        <v>112</v>
      </c>
      <c r="AU52" s="68" t="s">
        <v>473</v>
      </c>
      <c r="AV52" s="69" t="s">
        <v>474</v>
      </c>
      <c r="AW52" t="s">
        <v>165</v>
      </c>
      <c r="AX52" t="s">
        <v>166</v>
      </c>
    </row>
    <row r="53" spans="13:50">
      <c r="M53" s="51" t="s">
        <v>475</v>
      </c>
      <c r="N53" s="48" t="s">
        <v>383</v>
      </c>
      <c r="O53" s="48" t="s">
        <v>359</v>
      </c>
      <c r="P53" s="48" t="s">
        <v>225</v>
      </c>
      <c r="Q53" s="48" t="s">
        <v>148</v>
      </c>
      <c r="R53" s="48" t="s">
        <v>360</v>
      </c>
      <c r="S53" s="48">
        <v>2.5</v>
      </c>
      <c r="T53" s="48" t="s">
        <v>112</v>
      </c>
      <c r="AU53" s="68" t="s">
        <v>476</v>
      </c>
      <c r="AV53" s="69" t="s">
        <v>477</v>
      </c>
      <c r="AW53" t="s">
        <v>165</v>
      </c>
      <c r="AX53" t="s">
        <v>166</v>
      </c>
    </row>
    <row r="54" spans="13:50">
      <c r="M54" s="51" t="s">
        <v>478</v>
      </c>
      <c r="N54" s="47" t="s">
        <v>389</v>
      </c>
      <c r="O54" s="47" t="s">
        <v>359</v>
      </c>
      <c r="P54" s="47" t="s">
        <v>225</v>
      </c>
      <c r="Q54" s="47" t="s">
        <v>148</v>
      </c>
      <c r="R54" s="47" t="s">
        <v>360</v>
      </c>
      <c r="S54" s="47">
        <v>4.4000000000000004</v>
      </c>
      <c r="T54" s="47" t="s">
        <v>112</v>
      </c>
      <c r="AU54" s="72" t="s">
        <v>479</v>
      </c>
      <c r="AV54" s="73" t="s">
        <v>480</v>
      </c>
      <c r="AW54" t="s">
        <v>165</v>
      </c>
      <c r="AX54" t="s">
        <v>166</v>
      </c>
    </row>
    <row r="55" spans="13:50">
      <c r="M55" s="51" t="s">
        <v>481</v>
      </c>
      <c r="N55" s="48" t="s">
        <v>395</v>
      </c>
      <c r="O55" s="48" t="s">
        <v>359</v>
      </c>
      <c r="P55" s="48" t="s">
        <v>225</v>
      </c>
      <c r="Q55" s="48" t="s">
        <v>148</v>
      </c>
      <c r="R55" s="48" t="s">
        <v>360</v>
      </c>
      <c r="S55" s="48">
        <v>0.3</v>
      </c>
      <c r="T55" s="48" t="s">
        <v>112</v>
      </c>
      <c r="AU55" s="72" t="s">
        <v>482</v>
      </c>
      <c r="AV55" s="73" t="s">
        <v>483</v>
      </c>
      <c r="AW55" t="s">
        <v>165</v>
      </c>
      <c r="AX55" t="s">
        <v>165</v>
      </c>
    </row>
    <row r="56" spans="13:50">
      <c r="M56" s="51" t="s">
        <v>484</v>
      </c>
      <c r="N56" s="47" t="s">
        <v>401</v>
      </c>
      <c r="O56" s="47" t="s">
        <v>359</v>
      </c>
      <c r="P56" s="47" t="s">
        <v>225</v>
      </c>
      <c r="Q56" s="47" t="s">
        <v>148</v>
      </c>
      <c r="R56" s="47" t="s">
        <v>360</v>
      </c>
      <c r="S56" s="47">
        <v>1</v>
      </c>
      <c r="T56" s="47" t="s">
        <v>112</v>
      </c>
      <c r="AU56" s="72" t="s">
        <v>485</v>
      </c>
      <c r="AV56" s="73" t="s">
        <v>486</v>
      </c>
      <c r="AW56" t="s">
        <v>165</v>
      </c>
      <c r="AX56" t="s">
        <v>165</v>
      </c>
    </row>
    <row r="57" spans="13:50">
      <c r="M57" s="51" t="s">
        <v>487</v>
      </c>
      <c r="N57" s="48" t="s">
        <v>407</v>
      </c>
      <c r="O57" s="48" t="s">
        <v>359</v>
      </c>
      <c r="P57" s="48" t="s">
        <v>225</v>
      </c>
      <c r="Q57" s="48" t="s">
        <v>148</v>
      </c>
      <c r="R57" s="48" t="s">
        <v>360</v>
      </c>
      <c r="S57" s="48">
        <v>0.8</v>
      </c>
      <c r="T57" s="48" t="s">
        <v>112</v>
      </c>
      <c r="AU57" s="72" t="s">
        <v>488</v>
      </c>
      <c r="AV57" s="73" t="s">
        <v>489</v>
      </c>
      <c r="AW57" t="s">
        <v>165</v>
      </c>
      <c r="AX57" t="s">
        <v>165</v>
      </c>
    </row>
    <row r="58" spans="13:50">
      <c r="M58" s="51" t="s">
        <v>490</v>
      </c>
      <c r="N58" s="47" t="s">
        <v>413</v>
      </c>
      <c r="O58" s="47" t="s">
        <v>359</v>
      </c>
      <c r="P58" s="47" t="s">
        <v>225</v>
      </c>
      <c r="Q58" s="47" t="s">
        <v>148</v>
      </c>
      <c r="R58" s="47" t="s">
        <v>360</v>
      </c>
      <c r="S58" s="47">
        <v>0.4</v>
      </c>
      <c r="T58" s="47" t="s">
        <v>112</v>
      </c>
      <c r="AU58" s="72" t="s">
        <v>491</v>
      </c>
      <c r="AV58" s="73" t="s">
        <v>492</v>
      </c>
      <c r="AW58" t="s">
        <v>165</v>
      </c>
      <c r="AX58" t="s">
        <v>166</v>
      </c>
    </row>
    <row r="59" spans="13:50">
      <c r="M59" s="51" t="s">
        <v>493</v>
      </c>
      <c r="N59" s="48" t="s">
        <v>418</v>
      </c>
      <c r="O59" s="48" t="s">
        <v>359</v>
      </c>
      <c r="P59" s="48" t="s">
        <v>225</v>
      </c>
      <c r="Q59" s="48" t="s">
        <v>148</v>
      </c>
      <c r="R59" s="48" t="s">
        <v>360</v>
      </c>
      <c r="S59" s="48">
        <v>0.8</v>
      </c>
      <c r="T59" s="48" t="s">
        <v>112</v>
      </c>
      <c r="AU59" s="72" t="s">
        <v>494</v>
      </c>
      <c r="AV59" s="73" t="s">
        <v>495</v>
      </c>
      <c r="AW59" t="s">
        <v>165</v>
      </c>
      <c r="AX59" t="s">
        <v>166</v>
      </c>
    </row>
    <row r="60" spans="13:50">
      <c r="M60" s="51" t="s">
        <v>496</v>
      </c>
      <c r="N60" s="47" t="s">
        <v>423</v>
      </c>
      <c r="O60" s="47" t="s">
        <v>359</v>
      </c>
      <c r="P60" s="47" t="s">
        <v>225</v>
      </c>
      <c r="Q60" s="47" t="s">
        <v>148</v>
      </c>
      <c r="R60" s="47" t="s">
        <v>360</v>
      </c>
      <c r="S60" s="47">
        <v>0.7</v>
      </c>
      <c r="T60" s="47" t="s">
        <v>112</v>
      </c>
      <c r="AU60" s="72" t="s">
        <v>497</v>
      </c>
      <c r="AV60" s="73" t="s">
        <v>498</v>
      </c>
      <c r="AW60" t="s">
        <v>165</v>
      </c>
      <c r="AX60" t="s">
        <v>166</v>
      </c>
    </row>
    <row r="61" spans="13:50">
      <c r="M61" s="51" t="s">
        <v>499</v>
      </c>
      <c r="N61" s="48" t="s">
        <v>289</v>
      </c>
      <c r="O61" s="48" t="s">
        <v>359</v>
      </c>
      <c r="P61" s="48" t="s">
        <v>148</v>
      </c>
      <c r="Q61" s="48" t="s">
        <v>148</v>
      </c>
      <c r="R61" s="48" t="s">
        <v>500</v>
      </c>
      <c r="S61" s="48">
        <v>0.04</v>
      </c>
      <c r="T61" s="48" t="s">
        <v>113</v>
      </c>
      <c r="AU61" s="72" t="s">
        <v>501</v>
      </c>
      <c r="AV61" s="73" t="s">
        <v>502</v>
      </c>
      <c r="AW61" t="s">
        <v>165</v>
      </c>
      <c r="AX61" t="s">
        <v>166</v>
      </c>
    </row>
    <row r="62" spans="13:50">
      <c r="M62" s="51" t="s">
        <v>503</v>
      </c>
      <c r="N62" s="47" t="s">
        <v>297</v>
      </c>
      <c r="O62" s="47" t="s">
        <v>359</v>
      </c>
      <c r="P62" s="47" t="s">
        <v>148</v>
      </c>
      <c r="Q62" s="47" t="s">
        <v>148</v>
      </c>
      <c r="R62" s="47" t="s">
        <v>500</v>
      </c>
      <c r="S62" s="47">
        <v>5.5E-2</v>
      </c>
      <c r="T62" s="47" t="s">
        <v>113</v>
      </c>
      <c r="AU62" s="72" t="s">
        <v>504</v>
      </c>
      <c r="AV62" s="73" t="s">
        <v>505</v>
      </c>
      <c r="AW62" t="s">
        <v>165</v>
      </c>
      <c r="AX62" t="s">
        <v>166</v>
      </c>
    </row>
    <row r="63" spans="13:50">
      <c r="M63" s="51" t="s">
        <v>506</v>
      </c>
      <c r="N63" s="48" t="s">
        <v>444</v>
      </c>
      <c r="O63" s="48" t="s">
        <v>359</v>
      </c>
      <c r="P63" s="48" t="s">
        <v>148</v>
      </c>
      <c r="Q63" s="48" t="s">
        <v>148</v>
      </c>
      <c r="R63" s="48" t="s">
        <v>500</v>
      </c>
      <c r="S63" s="48">
        <v>0.02</v>
      </c>
      <c r="T63" s="48" t="s">
        <v>113</v>
      </c>
      <c r="AU63" s="72" t="s">
        <v>507</v>
      </c>
      <c r="AV63" s="73" t="s">
        <v>508</v>
      </c>
      <c r="AW63" t="s">
        <v>165</v>
      </c>
      <c r="AX63" t="s">
        <v>166</v>
      </c>
    </row>
    <row r="64" spans="13:50">
      <c r="M64" s="51" t="s">
        <v>509</v>
      </c>
      <c r="N64" s="47" t="s">
        <v>142</v>
      </c>
      <c r="O64" s="47" t="s">
        <v>359</v>
      </c>
      <c r="P64" s="47" t="s">
        <v>148</v>
      </c>
      <c r="Q64" s="47" t="s">
        <v>148</v>
      </c>
      <c r="R64" s="47" t="s">
        <v>500</v>
      </c>
      <c r="S64" s="47">
        <v>0.04</v>
      </c>
      <c r="T64" s="47" t="s">
        <v>113</v>
      </c>
      <c r="AU64" s="72" t="s">
        <v>510</v>
      </c>
      <c r="AV64" s="73" t="s">
        <v>511</v>
      </c>
      <c r="AW64" t="s">
        <v>165</v>
      </c>
      <c r="AX64" t="s">
        <v>166</v>
      </c>
    </row>
    <row r="65" spans="13:50">
      <c r="M65" s="51" t="s">
        <v>512</v>
      </c>
      <c r="N65" s="48" t="s">
        <v>153</v>
      </c>
      <c r="O65" s="48" t="s">
        <v>359</v>
      </c>
      <c r="P65" s="48" t="s">
        <v>148</v>
      </c>
      <c r="Q65" s="48" t="s">
        <v>148</v>
      </c>
      <c r="R65" s="48" t="s">
        <v>500</v>
      </c>
      <c r="S65" s="48">
        <v>0.08</v>
      </c>
      <c r="T65" s="48" t="s">
        <v>113</v>
      </c>
      <c r="AU65" s="72" t="s">
        <v>513</v>
      </c>
      <c r="AV65" s="73" t="s">
        <v>514</v>
      </c>
      <c r="AW65" t="s">
        <v>166</v>
      </c>
      <c r="AX65" t="s">
        <v>166</v>
      </c>
    </row>
    <row r="66" spans="13:50">
      <c r="M66" s="51" t="s">
        <v>515</v>
      </c>
      <c r="N66" s="47" t="s">
        <v>177</v>
      </c>
      <c r="O66" s="47" t="s">
        <v>359</v>
      </c>
      <c r="P66" s="47" t="s">
        <v>148</v>
      </c>
      <c r="Q66" s="47" t="s">
        <v>148</v>
      </c>
      <c r="R66" s="47" t="s">
        <v>500</v>
      </c>
      <c r="S66" s="47">
        <v>0.02</v>
      </c>
      <c r="T66" s="47" t="s">
        <v>113</v>
      </c>
      <c r="AU66" s="72" t="s">
        <v>516</v>
      </c>
      <c r="AV66" s="73" t="s">
        <v>517</v>
      </c>
      <c r="AW66" t="s">
        <v>165</v>
      </c>
      <c r="AX66" t="s">
        <v>166</v>
      </c>
    </row>
    <row r="67" spans="13:50">
      <c r="M67" s="51" t="s">
        <v>518</v>
      </c>
      <c r="N67" s="48" t="s">
        <v>193</v>
      </c>
      <c r="O67" s="48" t="s">
        <v>359</v>
      </c>
      <c r="P67" s="48" t="s">
        <v>148</v>
      </c>
      <c r="Q67" s="48" t="s">
        <v>148</v>
      </c>
      <c r="R67" s="48" t="s">
        <v>500</v>
      </c>
      <c r="S67" s="48">
        <v>2.1999999999999999E-2</v>
      </c>
      <c r="T67" s="48" t="s">
        <v>113</v>
      </c>
      <c r="AU67" s="72" t="s">
        <v>519</v>
      </c>
      <c r="AV67" s="73" t="s">
        <v>520</v>
      </c>
      <c r="AW67" t="s">
        <v>165</v>
      </c>
      <c r="AX67" t="s">
        <v>165</v>
      </c>
    </row>
    <row r="68" spans="13:50">
      <c r="M68" s="51" t="s">
        <v>521</v>
      </c>
      <c r="N68" s="47" t="s">
        <v>207</v>
      </c>
      <c r="O68" s="47" t="s">
        <v>359</v>
      </c>
      <c r="P68" s="47" t="s">
        <v>148</v>
      </c>
      <c r="Q68" s="47" t="s">
        <v>148</v>
      </c>
      <c r="R68" s="47" t="s">
        <v>500</v>
      </c>
      <c r="S68" s="47">
        <v>0.05</v>
      </c>
      <c r="T68" s="47" t="s">
        <v>113</v>
      </c>
      <c r="AU68" s="72" t="s">
        <v>522</v>
      </c>
      <c r="AV68" s="73" t="s">
        <v>523</v>
      </c>
      <c r="AW68" t="s">
        <v>166</v>
      </c>
      <c r="AX68" t="s">
        <v>166</v>
      </c>
    </row>
    <row r="69" spans="13:50">
      <c r="M69" s="51" t="s">
        <v>524</v>
      </c>
      <c r="N69" s="48" t="s">
        <v>221</v>
      </c>
      <c r="O69" s="48" t="s">
        <v>359</v>
      </c>
      <c r="P69" s="48" t="s">
        <v>148</v>
      </c>
      <c r="Q69" s="48" t="s">
        <v>148</v>
      </c>
      <c r="R69" s="48" t="s">
        <v>500</v>
      </c>
      <c r="S69" s="48">
        <v>0.05</v>
      </c>
      <c r="T69" s="48" t="s">
        <v>113</v>
      </c>
      <c r="AU69" s="72" t="s">
        <v>525</v>
      </c>
      <c r="AV69" s="73" t="s">
        <v>526</v>
      </c>
      <c r="AW69" t="s">
        <v>166</v>
      </c>
      <c r="AX69" t="s">
        <v>166</v>
      </c>
    </row>
    <row r="70" spans="13:50">
      <c r="M70" s="51" t="s">
        <v>527</v>
      </c>
      <c r="N70" s="47" t="s">
        <v>232</v>
      </c>
      <c r="O70" s="47" t="s">
        <v>359</v>
      </c>
      <c r="P70" s="47" t="s">
        <v>148</v>
      </c>
      <c r="Q70" s="47" t="s">
        <v>148</v>
      </c>
      <c r="R70" s="47" t="s">
        <v>500</v>
      </c>
      <c r="S70" s="47">
        <v>0.06</v>
      </c>
      <c r="T70" s="47" t="s">
        <v>113</v>
      </c>
      <c r="AU70" s="72" t="s">
        <v>528</v>
      </c>
      <c r="AV70" s="73" t="s">
        <v>529</v>
      </c>
      <c r="AW70" t="s">
        <v>166</v>
      </c>
      <c r="AX70" t="s">
        <v>166</v>
      </c>
    </row>
    <row r="71" spans="13:50">
      <c r="M71" s="51" t="s">
        <v>530</v>
      </c>
      <c r="N71" s="48" t="s">
        <v>241</v>
      </c>
      <c r="O71" s="48" t="s">
        <v>359</v>
      </c>
      <c r="P71" s="48" t="s">
        <v>148</v>
      </c>
      <c r="Q71" s="48" t="s">
        <v>148</v>
      </c>
      <c r="R71" s="48" t="s">
        <v>500</v>
      </c>
      <c r="S71" s="48">
        <v>7.0000000000000007E-2</v>
      </c>
      <c r="T71" s="48" t="s">
        <v>113</v>
      </c>
      <c r="AU71" s="72" t="s">
        <v>531</v>
      </c>
      <c r="AV71" s="73" t="s">
        <v>532</v>
      </c>
      <c r="AW71" t="s">
        <v>165</v>
      </c>
      <c r="AX71" t="s">
        <v>166</v>
      </c>
    </row>
    <row r="72" spans="13:50">
      <c r="M72" s="51" t="s">
        <v>533</v>
      </c>
      <c r="N72" s="47" t="s">
        <v>251</v>
      </c>
      <c r="O72" s="47" t="s">
        <v>359</v>
      </c>
      <c r="P72" s="47" t="s">
        <v>148</v>
      </c>
      <c r="Q72" s="47" t="s">
        <v>148</v>
      </c>
      <c r="R72" s="47" t="s">
        <v>500</v>
      </c>
      <c r="S72" s="47">
        <v>0.11</v>
      </c>
      <c r="T72" s="47" t="s">
        <v>113</v>
      </c>
      <c r="AU72" s="72" t="s">
        <v>534</v>
      </c>
      <c r="AV72" s="73" t="s">
        <v>535</v>
      </c>
      <c r="AW72" t="s">
        <v>165</v>
      </c>
      <c r="AX72" t="s">
        <v>165</v>
      </c>
    </row>
    <row r="73" spans="13:50">
      <c r="M73" s="51" t="s">
        <v>536</v>
      </c>
      <c r="N73" s="48" t="s">
        <v>261</v>
      </c>
      <c r="O73" s="48" t="s">
        <v>359</v>
      </c>
      <c r="P73" s="48" t="s">
        <v>148</v>
      </c>
      <c r="Q73" s="48" t="s">
        <v>148</v>
      </c>
      <c r="R73" s="48" t="s">
        <v>500</v>
      </c>
      <c r="S73" s="48">
        <v>7.0000000000000007E-2</v>
      </c>
      <c r="T73" s="48" t="s">
        <v>113</v>
      </c>
      <c r="AU73" s="72" t="s">
        <v>537</v>
      </c>
      <c r="AV73" s="73" t="s">
        <v>538</v>
      </c>
      <c r="AW73" t="s">
        <v>165</v>
      </c>
      <c r="AX73" t="s">
        <v>166</v>
      </c>
    </row>
    <row r="74" spans="13:50">
      <c r="M74" s="51" t="s">
        <v>539</v>
      </c>
      <c r="N74" s="47" t="s">
        <v>272</v>
      </c>
      <c r="O74" s="47" t="s">
        <v>359</v>
      </c>
      <c r="P74" s="47" t="s">
        <v>148</v>
      </c>
      <c r="Q74" s="47" t="s">
        <v>148</v>
      </c>
      <c r="R74" s="47" t="s">
        <v>500</v>
      </c>
      <c r="S74" s="47">
        <v>6.5000000000000002E-2</v>
      </c>
      <c r="T74" s="47" t="s">
        <v>113</v>
      </c>
      <c r="AU74" s="72" t="s">
        <v>540</v>
      </c>
      <c r="AV74" s="73" t="s">
        <v>541</v>
      </c>
      <c r="AW74" t="s">
        <v>165</v>
      </c>
      <c r="AX74" t="s">
        <v>166</v>
      </c>
    </row>
    <row r="75" spans="13:50">
      <c r="M75" s="51" t="s">
        <v>542</v>
      </c>
      <c r="N75" s="48" t="s">
        <v>280</v>
      </c>
      <c r="O75" s="48" t="s">
        <v>359</v>
      </c>
      <c r="P75" s="48" t="s">
        <v>148</v>
      </c>
      <c r="Q75" s="48" t="s">
        <v>148</v>
      </c>
      <c r="R75" s="48" t="s">
        <v>500</v>
      </c>
      <c r="S75" s="48">
        <v>5.0000000000000001E-3</v>
      </c>
      <c r="T75" s="48" t="s">
        <v>113</v>
      </c>
      <c r="AU75" s="72" t="s">
        <v>543</v>
      </c>
      <c r="AV75" s="73" t="s">
        <v>544</v>
      </c>
      <c r="AW75" t="s">
        <v>165</v>
      </c>
      <c r="AX75" t="s">
        <v>166</v>
      </c>
    </row>
    <row r="76" spans="13:50">
      <c r="M76" s="51" t="s">
        <v>545</v>
      </c>
      <c r="N76" s="47" t="s">
        <v>305</v>
      </c>
      <c r="O76" s="47" t="s">
        <v>359</v>
      </c>
      <c r="P76" s="47" t="s">
        <v>148</v>
      </c>
      <c r="Q76" s="47" t="s">
        <v>148</v>
      </c>
      <c r="R76" s="47" t="s">
        <v>500</v>
      </c>
      <c r="S76" s="47">
        <v>7.0000000000000007E-2</v>
      </c>
      <c r="T76" s="47" t="s">
        <v>113</v>
      </c>
      <c r="AU76" s="72" t="s">
        <v>546</v>
      </c>
      <c r="AV76" s="73" t="s">
        <v>547</v>
      </c>
      <c r="AW76" t="s">
        <v>165</v>
      </c>
      <c r="AX76" t="s">
        <v>166</v>
      </c>
    </row>
    <row r="77" spans="13:50">
      <c r="M77" s="51" t="s">
        <v>548</v>
      </c>
      <c r="N77" s="48" t="s">
        <v>312</v>
      </c>
      <c r="O77" s="48" t="s">
        <v>359</v>
      </c>
      <c r="P77" s="48" t="s">
        <v>148</v>
      </c>
      <c r="Q77" s="48" t="s">
        <v>148</v>
      </c>
      <c r="R77" s="48" t="s">
        <v>500</v>
      </c>
      <c r="S77" s="48">
        <v>0.09</v>
      </c>
      <c r="T77" s="48" t="s">
        <v>113</v>
      </c>
      <c r="AU77" s="72" t="s">
        <v>549</v>
      </c>
      <c r="AV77" s="73" t="s">
        <v>550</v>
      </c>
      <c r="AW77" t="s">
        <v>166</v>
      </c>
      <c r="AX77" t="s">
        <v>166</v>
      </c>
    </row>
    <row r="78" spans="13:50">
      <c r="M78" s="51" t="s">
        <v>551</v>
      </c>
      <c r="N78" s="47" t="s">
        <v>319</v>
      </c>
      <c r="O78" s="47" t="s">
        <v>359</v>
      </c>
      <c r="P78" s="47" t="s">
        <v>148</v>
      </c>
      <c r="Q78" s="47" t="s">
        <v>148</v>
      </c>
      <c r="R78" s="47" t="s">
        <v>500</v>
      </c>
      <c r="S78" s="47">
        <v>0.08</v>
      </c>
      <c r="T78" s="47" t="s">
        <v>113</v>
      </c>
      <c r="AU78" s="72" t="s">
        <v>552</v>
      </c>
      <c r="AV78" s="73" t="s">
        <v>553</v>
      </c>
      <c r="AW78" t="s">
        <v>165</v>
      </c>
      <c r="AX78" t="s">
        <v>166</v>
      </c>
    </row>
    <row r="79" spans="13:50">
      <c r="M79" s="51" t="s">
        <v>554</v>
      </c>
      <c r="N79" s="48" t="s">
        <v>327</v>
      </c>
      <c r="O79" s="48" t="s">
        <v>359</v>
      </c>
      <c r="P79" s="48" t="s">
        <v>148</v>
      </c>
      <c r="Q79" s="48" t="s">
        <v>148</v>
      </c>
      <c r="R79" s="48" t="s">
        <v>500</v>
      </c>
      <c r="S79" s="48">
        <v>0.09</v>
      </c>
      <c r="T79" s="48" t="s">
        <v>113</v>
      </c>
      <c r="AU79" s="72" t="s">
        <v>555</v>
      </c>
      <c r="AV79" s="73" t="s">
        <v>556</v>
      </c>
      <c r="AW79" t="s">
        <v>165</v>
      </c>
      <c r="AX79" t="s">
        <v>166</v>
      </c>
    </row>
    <row r="80" spans="13:50">
      <c r="M80" s="51" t="s">
        <v>557</v>
      </c>
      <c r="N80" s="47" t="s">
        <v>333</v>
      </c>
      <c r="O80" s="47" t="s">
        <v>359</v>
      </c>
      <c r="P80" s="47" t="s">
        <v>148</v>
      </c>
      <c r="Q80" s="47" t="s">
        <v>148</v>
      </c>
      <c r="R80" s="47" t="s">
        <v>500</v>
      </c>
      <c r="S80" s="47">
        <v>7.0000000000000007E-2</v>
      </c>
      <c r="T80" s="47" t="s">
        <v>113</v>
      </c>
      <c r="AU80" s="72" t="s">
        <v>558</v>
      </c>
      <c r="AV80" s="73" t="s">
        <v>559</v>
      </c>
      <c r="AW80" t="s">
        <v>166</v>
      </c>
      <c r="AX80" t="s">
        <v>166</v>
      </c>
    </row>
    <row r="81" spans="13:50">
      <c r="M81" s="51" t="s">
        <v>560</v>
      </c>
      <c r="N81" s="48" t="s">
        <v>341</v>
      </c>
      <c r="O81" s="48" t="s">
        <v>359</v>
      </c>
      <c r="P81" s="48" t="s">
        <v>148</v>
      </c>
      <c r="Q81" s="48" t="s">
        <v>148</v>
      </c>
      <c r="R81" s="48" t="s">
        <v>500</v>
      </c>
      <c r="S81" s="48">
        <v>2.5000000000000001E-2</v>
      </c>
      <c r="T81" s="48" t="s">
        <v>113</v>
      </c>
      <c r="AU81" s="72" t="s">
        <v>561</v>
      </c>
      <c r="AV81" s="73" t="s">
        <v>562</v>
      </c>
      <c r="AW81" t="s">
        <v>165</v>
      </c>
      <c r="AX81" t="s">
        <v>166</v>
      </c>
    </row>
    <row r="82" spans="13:50">
      <c r="M82" s="51" t="s">
        <v>563</v>
      </c>
      <c r="N82" s="47" t="s">
        <v>348</v>
      </c>
      <c r="O82" s="47" t="s">
        <v>359</v>
      </c>
      <c r="P82" s="47" t="s">
        <v>148</v>
      </c>
      <c r="Q82" s="47" t="s">
        <v>148</v>
      </c>
      <c r="R82" s="47" t="s">
        <v>500</v>
      </c>
      <c r="S82" s="47">
        <v>3.3000000000000002E-2</v>
      </c>
      <c r="T82" s="47" t="s">
        <v>113</v>
      </c>
      <c r="AU82" s="72" t="s">
        <v>564</v>
      </c>
      <c r="AV82" s="73" t="s">
        <v>565</v>
      </c>
      <c r="AW82" t="s">
        <v>165</v>
      </c>
      <c r="AX82" t="s">
        <v>165</v>
      </c>
    </row>
    <row r="83" spans="13:50">
      <c r="M83" s="51" t="s">
        <v>566</v>
      </c>
      <c r="N83" s="48" t="s">
        <v>357</v>
      </c>
      <c r="O83" s="48" t="s">
        <v>359</v>
      </c>
      <c r="P83" s="48" t="s">
        <v>148</v>
      </c>
      <c r="Q83" s="48" t="s">
        <v>148</v>
      </c>
      <c r="R83" s="48" t="s">
        <v>500</v>
      </c>
      <c r="S83" s="48">
        <v>0.1</v>
      </c>
      <c r="T83" s="48" t="s">
        <v>113</v>
      </c>
      <c r="AU83" s="72" t="s">
        <v>567</v>
      </c>
      <c r="AV83" s="73" t="s">
        <v>568</v>
      </c>
      <c r="AW83" t="s">
        <v>165</v>
      </c>
      <c r="AX83" t="s">
        <v>165</v>
      </c>
    </row>
    <row r="84" spans="13:50">
      <c r="M84" s="51" t="s">
        <v>569</v>
      </c>
      <c r="N84" s="47" t="s">
        <v>365</v>
      </c>
      <c r="O84" s="47" t="s">
        <v>359</v>
      </c>
      <c r="P84" s="47" t="s">
        <v>148</v>
      </c>
      <c r="Q84" s="47" t="s">
        <v>148</v>
      </c>
      <c r="R84" s="47" t="s">
        <v>500</v>
      </c>
      <c r="S84" s="47">
        <v>0.09</v>
      </c>
      <c r="T84" s="47" t="s">
        <v>113</v>
      </c>
      <c r="AU84" s="72" t="s">
        <v>570</v>
      </c>
      <c r="AV84" s="73" t="s">
        <v>571</v>
      </c>
      <c r="AW84" t="s">
        <v>165</v>
      </c>
      <c r="AX84" t="s">
        <v>166</v>
      </c>
    </row>
    <row r="85" spans="13:50">
      <c r="M85" s="51" t="s">
        <v>572</v>
      </c>
      <c r="N85" s="48" t="s">
        <v>371</v>
      </c>
      <c r="O85" s="48" t="s">
        <v>359</v>
      </c>
      <c r="P85" s="48" t="s">
        <v>148</v>
      </c>
      <c r="Q85" s="48" t="s">
        <v>148</v>
      </c>
      <c r="R85" s="48" t="s">
        <v>500</v>
      </c>
      <c r="S85" s="48">
        <v>0.1</v>
      </c>
      <c r="T85" s="48" t="s">
        <v>113</v>
      </c>
      <c r="AU85" s="72" t="s">
        <v>573</v>
      </c>
      <c r="AV85" s="73" t="s">
        <v>574</v>
      </c>
      <c r="AW85" t="s">
        <v>166</v>
      </c>
      <c r="AX85" t="s">
        <v>166</v>
      </c>
    </row>
    <row r="86" spans="13:50">
      <c r="M86" s="51" t="s">
        <v>575</v>
      </c>
      <c r="N86" s="47" t="s">
        <v>378</v>
      </c>
      <c r="O86" s="47" t="s">
        <v>359</v>
      </c>
      <c r="P86" s="47" t="s">
        <v>148</v>
      </c>
      <c r="Q86" s="47" t="s">
        <v>148</v>
      </c>
      <c r="R86" s="47" t="s">
        <v>500</v>
      </c>
      <c r="S86" s="47">
        <v>0.23</v>
      </c>
      <c r="T86" s="47" t="s">
        <v>113</v>
      </c>
      <c r="AU86" s="72" t="s">
        <v>576</v>
      </c>
      <c r="AV86" s="73" t="s">
        <v>577</v>
      </c>
      <c r="AW86" t="s">
        <v>166</v>
      </c>
      <c r="AX86" t="s">
        <v>166</v>
      </c>
    </row>
    <row r="87" spans="13:50">
      <c r="M87" s="51" t="s">
        <v>578</v>
      </c>
      <c r="N87" s="48" t="s">
        <v>384</v>
      </c>
      <c r="O87" s="48" t="s">
        <v>359</v>
      </c>
      <c r="P87" s="48" t="s">
        <v>148</v>
      </c>
      <c r="Q87" s="48" t="s">
        <v>148</v>
      </c>
      <c r="R87" s="48" t="s">
        <v>500</v>
      </c>
      <c r="S87" s="48">
        <v>0.28000000000000003</v>
      </c>
      <c r="T87" s="48" t="s">
        <v>113</v>
      </c>
      <c r="AU87" s="72" t="s">
        <v>579</v>
      </c>
      <c r="AV87" s="73" t="s">
        <v>580</v>
      </c>
      <c r="AW87" t="s">
        <v>165</v>
      </c>
      <c r="AX87" t="s">
        <v>165</v>
      </c>
    </row>
    <row r="88" spans="13:50">
      <c r="M88" s="51" t="s">
        <v>581</v>
      </c>
      <c r="N88" s="47" t="s">
        <v>390</v>
      </c>
      <c r="O88" s="47" t="s">
        <v>359</v>
      </c>
      <c r="P88" s="47" t="s">
        <v>148</v>
      </c>
      <c r="Q88" s="47" t="s">
        <v>148</v>
      </c>
      <c r="R88" s="47" t="s">
        <v>500</v>
      </c>
      <c r="S88" s="47">
        <v>0.52</v>
      </c>
      <c r="T88" s="47" t="s">
        <v>113</v>
      </c>
      <c r="AU88" s="72" t="s">
        <v>582</v>
      </c>
      <c r="AV88" s="73" t="s">
        <v>583</v>
      </c>
      <c r="AW88" t="s">
        <v>165</v>
      </c>
      <c r="AX88" t="s">
        <v>165</v>
      </c>
    </row>
    <row r="89" spans="13:50">
      <c r="M89" s="51" t="s">
        <v>584</v>
      </c>
      <c r="N89" s="48" t="s">
        <v>396</v>
      </c>
      <c r="O89" s="48" t="s">
        <v>359</v>
      </c>
      <c r="P89" s="48" t="s">
        <v>148</v>
      </c>
      <c r="Q89" s="48" t="s">
        <v>148</v>
      </c>
      <c r="R89" s="48" t="s">
        <v>500</v>
      </c>
      <c r="S89" s="48">
        <v>0.09</v>
      </c>
      <c r="T89" s="48" t="s">
        <v>113</v>
      </c>
      <c r="AU89" s="72" t="s">
        <v>585</v>
      </c>
      <c r="AV89" s="73" t="s">
        <v>586</v>
      </c>
      <c r="AW89" t="s">
        <v>165</v>
      </c>
      <c r="AX89" t="s">
        <v>165</v>
      </c>
    </row>
    <row r="90" spans="13:50">
      <c r="M90" s="51" t="s">
        <v>587</v>
      </c>
      <c r="N90" s="47" t="s">
        <v>402</v>
      </c>
      <c r="O90" s="47" t="s">
        <v>359</v>
      </c>
      <c r="P90" s="47" t="s">
        <v>148</v>
      </c>
      <c r="Q90" s="47" t="s">
        <v>148</v>
      </c>
      <c r="R90" s="47" t="s">
        <v>500</v>
      </c>
      <c r="S90" s="47">
        <v>0.13</v>
      </c>
      <c r="T90" s="47" t="s">
        <v>113</v>
      </c>
      <c r="AU90" s="72" t="s">
        <v>588</v>
      </c>
      <c r="AV90" s="73" t="s">
        <v>589</v>
      </c>
      <c r="AW90" t="s">
        <v>165</v>
      </c>
      <c r="AX90" t="s">
        <v>166</v>
      </c>
    </row>
    <row r="91" spans="13:50">
      <c r="M91" s="51" t="s">
        <v>590</v>
      </c>
      <c r="N91" s="48" t="s">
        <v>408</v>
      </c>
      <c r="O91" s="48" t="s">
        <v>359</v>
      </c>
      <c r="P91" s="48" t="s">
        <v>148</v>
      </c>
      <c r="Q91" s="48" t="s">
        <v>148</v>
      </c>
      <c r="R91" s="48" t="s">
        <v>500</v>
      </c>
      <c r="S91" s="48">
        <v>0.12</v>
      </c>
      <c r="T91" s="48" t="s">
        <v>113</v>
      </c>
      <c r="AU91" s="72" t="s">
        <v>591</v>
      </c>
      <c r="AV91" s="73" t="s">
        <v>592</v>
      </c>
      <c r="AW91" t="s">
        <v>165</v>
      </c>
      <c r="AX91" t="s">
        <v>166</v>
      </c>
    </row>
    <row r="92" spans="13:50">
      <c r="M92" s="51" t="s">
        <v>593</v>
      </c>
      <c r="N92" s="47" t="s">
        <v>414</v>
      </c>
      <c r="O92" s="47" t="s">
        <v>359</v>
      </c>
      <c r="P92" s="47" t="s">
        <v>148</v>
      </c>
      <c r="Q92" s="47" t="s">
        <v>148</v>
      </c>
      <c r="R92" s="47" t="s">
        <v>500</v>
      </c>
      <c r="S92" s="47">
        <v>0.14000000000000001</v>
      </c>
      <c r="T92" s="47" t="s">
        <v>113</v>
      </c>
      <c r="AU92" s="72" t="s">
        <v>594</v>
      </c>
      <c r="AV92" s="73" t="s">
        <v>595</v>
      </c>
      <c r="AW92" t="s">
        <v>165</v>
      </c>
      <c r="AX92" t="s">
        <v>166</v>
      </c>
    </row>
    <row r="93" spans="13:50">
      <c r="M93" s="51" t="s">
        <v>596</v>
      </c>
      <c r="N93" s="48" t="s">
        <v>419</v>
      </c>
      <c r="O93" s="48" t="s">
        <v>359</v>
      </c>
      <c r="P93" s="48" t="s">
        <v>148</v>
      </c>
      <c r="Q93" s="48" t="s">
        <v>148</v>
      </c>
      <c r="R93" s="48" t="s">
        <v>500</v>
      </c>
      <c r="S93" s="48">
        <v>0.01</v>
      </c>
      <c r="T93" s="48" t="s">
        <v>113</v>
      </c>
      <c r="AU93" s="72" t="s">
        <v>597</v>
      </c>
      <c r="AV93" s="73" t="s">
        <v>598</v>
      </c>
      <c r="AW93" t="s">
        <v>166</v>
      </c>
      <c r="AX93" t="s">
        <v>166</v>
      </c>
    </row>
    <row r="94" spans="13:50">
      <c r="M94" s="51" t="s">
        <v>599</v>
      </c>
      <c r="N94" s="47" t="s">
        <v>424</v>
      </c>
      <c r="O94" s="47" t="s">
        <v>359</v>
      </c>
      <c r="P94" s="47" t="s">
        <v>148</v>
      </c>
      <c r="Q94" s="47" t="s">
        <v>148</v>
      </c>
      <c r="R94" s="47" t="s">
        <v>500</v>
      </c>
      <c r="S94" s="47">
        <v>0.04</v>
      </c>
      <c r="T94" s="47" t="s">
        <v>113</v>
      </c>
      <c r="AU94" s="72" t="s">
        <v>600</v>
      </c>
      <c r="AV94" s="73" t="s">
        <v>601</v>
      </c>
      <c r="AW94" t="s">
        <v>165</v>
      </c>
      <c r="AX94" t="s">
        <v>166</v>
      </c>
    </row>
    <row r="95" spans="13:50">
      <c r="M95" s="51" t="s">
        <v>602</v>
      </c>
      <c r="N95" s="48" t="s">
        <v>428</v>
      </c>
      <c r="O95" s="48" t="s">
        <v>359</v>
      </c>
      <c r="P95" s="48" t="s">
        <v>148</v>
      </c>
      <c r="Q95" s="48" t="s">
        <v>148</v>
      </c>
      <c r="R95" s="48" t="s">
        <v>500</v>
      </c>
      <c r="S95" s="48">
        <v>0.03</v>
      </c>
      <c r="T95" s="48" t="s">
        <v>113</v>
      </c>
      <c r="AU95" s="72" t="s">
        <v>603</v>
      </c>
      <c r="AV95" s="73" t="s">
        <v>604</v>
      </c>
      <c r="AW95" t="s">
        <v>165</v>
      </c>
      <c r="AX95" t="s">
        <v>165</v>
      </c>
    </row>
    <row r="96" spans="13:50">
      <c r="M96" s="51" t="s">
        <v>605</v>
      </c>
      <c r="N96" s="47" t="s">
        <v>432</v>
      </c>
      <c r="O96" s="47" t="s">
        <v>359</v>
      </c>
      <c r="P96" s="47" t="s">
        <v>148</v>
      </c>
      <c r="Q96" s="47" t="s">
        <v>148</v>
      </c>
      <c r="R96" s="47" t="s">
        <v>500</v>
      </c>
      <c r="S96" s="47">
        <v>0.02</v>
      </c>
      <c r="T96" s="47" t="s">
        <v>113</v>
      </c>
      <c r="AU96" s="72" t="s">
        <v>606</v>
      </c>
      <c r="AV96" s="73" t="s">
        <v>607</v>
      </c>
      <c r="AW96" t="s">
        <v>166</v>
      </c>
      <c r="AX96" t="s">
        <v>166</v>
      </c>
    </row>
    <row r="97" spans="13:50">
      <c r="M97" s="51" t="s">
        <v>608</v>
      </c>
      <c r="N97" s="48" t="s">
        <v>436</v>
      </c>
      <c r="O97" s="48" t="s">
        <v>359</v>
      </c>
      <c r="P97" s="48" t="s">
        <v>148</v>
      </c>
      <c r="Q97" s="48" t="s">
        <v>148</v>
      </c>
      <c r="R97" s="48" t="s">
        <v>500</v>
      </c>
      <c r="S97" s="48">
        <v>0.02</v>
      </c>
      <c r="T97" s="48" t="s">
        <v>113</v>
      </c>
      <c r="AU97" s="72" t="s">
        <v>609</v>
      </c>
      <c r="AV97" s="73" t="s">
        <v>610</v>
      </c>
      <c r="AW97" t="s">
        <v>165</v>
      </c>
      <c r="AX97" t="s">
        <v>165</v>
      </c>
    </row>
    <row r="98" spans="13:50">
      <c r="M98" s="51" t="s">
        <v>611</v>
      </c>
      <c r="N98" s="47" t="s">
        <v>440</v>
      </c>
      <c r="O98" s="47" t="s">
        <v>359</v>
      </c>
      <c r="P98" s="47" t="s">
        <v>148</v>
      </c>
      <c r="Q98" s="47" t="s">
        <v>148</v>
      </c>
      <c r="R98" s="47" t="s">
        <v>500</v>
      </c>
      <c r="S98" s="47">
        <v>0.03</v>
      </c>
      <c r="T98" s="47" t="s">
        <v>113</v>
      </c>
      <c r="AU98" s="72" t="s">
        <v>612</v>
      </c>
      <c r="AV98" s="73" t="s">
        <v>613</v>
      </c>
      <c r="AW98" t="s">
        <v>165</v>
      </c>
      <c r="AX98" t="s">
        <v>166</v>
      </c>
    </row>
    <row r="99" spans="13:50">
      <c r="M99" s="51" t="s">
        <v>108</v>
      </c>
      <c r="N99" s="48" t="s">
        <v>137</v>
      </c>
      <c r="O99" s="48" t="s">
        <v>359</v>
      </c>
      <c r="P99" s="48" t="s">
        <v>314</v>
      </c>
      <c r="Q99" s="48" t="s">
        <v>148</v>
      </c>
      <c r="R99" s="48" t="s">
        <v>614</v>
      </c>
      <c r="S99" s="48">
        <v>0.12</v>
      </c>
      <c r="T99" s="48" t="s">
        <v>108</v>
      </c>
      <c r="AU99" s="72" t="s">
        <v>615</v>
      </c>
      <c r="AV99" s="73" t="s">
        <v>616</v>
      </c>
      <c r="AW99" t="s">
        <v>165</v>
      </c>
      <c r="AX99" t="s">
        <v>165</v>
      </c>
    </row>
    <row r="100" spans="13:50">
      <c r="M100" s="51" t="s">
        <v>617</v>
      </c>
      <c r="N100" s="47" t="s">
        <v>194</v>
      </c>
      <c r="O100" s="47" t="s">
        <v>618</v>
      </c>
      <c r="P100" s="47" t="s">
        <v>618</v>
      </c>
      <c r="Q100" s="47" t="s">
        <v>225</v>
      </c>
      <c r="R100" s="47" t="s">
        <v>147</v>
      </c>
      <c r="S100" s="47">
        <v>1.25</v>
      </c>
      <c r="T100" s="47" t="s">
        <v>116</v>
      </c>
      <c r="AU100" s="72" t="s">
        <v>619</v>
      </c>
      <c r="AV100" s="73" t="s">
        <v>620</v>
      </c>
      <c r="AW100" t="s">
        <v>165</v>
      </c>
      <c r="AX100" t="s">
        <v>165</v>
      </c>
    </row>
    <row r="101" spans="13:50">
      <c r="M101" s="51" t="s">
        <v>145</v>
      </c>
      <c r="N101" s="48" t="s">
        <v>145</v>
      </c>
      <c r="O101" s="48" t="s">
        <v>618</v>
      </c>
      <c r="P101" s="48" t="s">
        <v>618</v>
      </c>
      <c r="Q101" s="48" t="s">
        <v>225</v>
      </c>
      <c r="R101" s="48" t="s">
        <v>224</v>
      </c>
      <c r="S101" s="48">
        <v>0.1</v>
      </c>
      <c r="T101" s="48" t="s">
        <v>116</v>
      </c>
      <c r="AU101" s="72" t="s">
        <v>621</v>
      </c>
      <c r="AV101" s="73" t="s">
        <v>622</v>
      </c>
      <c r="AW101" t="s">
        <v>165</v>
      </c>
      <c r="AX101" t="s">
        <v>166</v>
      </c>
    </row>
    <row r="102" spans="13:50">
      <c r="M102" s="51" t="s">
        <v>154</v>
      </c>
      <c r="N102" s="47" t="s">
        <v>154</v>
      </c>
      <c r="O102" s="47" t="s">
        <v>618</v>
      </c>
      <c r="P102" s="47" t="s">
        <v>618</v>
      </c>
      <c r="Q102" s="47" t="s">
        <v>225</v>
      </c>
      <c r="R102" s="47" t="s">
        <v>224</v>
      </c>
      <c r="S102" s="47">
        <v>0.2</v>
      </c>
      <c r="T102" s="47" t="s">
        <v>116</v>
      </c>
      <c r="AU102" s="72" t="s">
        <v>623</v>
      </c>
      <c r="AV102" s="73" t="s">
        <v>624</v>
      </c>
      <c r="AW102" t="s">
        <v>165</v>
      </c>
      <c r="AX102" t="s">
        <v>166</v>
      </c>
    </row>
    <row r="103" spans="13:50">
      <c r="M103" s="51" t="s">
        <v>208</v>
      </c>
      <c r="N103" s="48" t="s">
        <v>208</v>
      </c>
      <c r="O103" s="48" t="s">
        <v>618</v>
      </c>
      <c r="P103" s="48" t="s">
        <v>618</v>
      </c>
      <c r="Q103" s="48" t="s">
        <v>225</v>
      </c>
      <c r="R103" s="48" t="s">
        <v>224</v>
      </c>
      <c r="S103" s="48">
        <v>0.02</v>
      </c>
      <c r="T103" s="48" t="s">
        <v>116</v>
      </c>
      <c r="AU103" s="72" t="s">
        <v>625</v>
      </c>
      <c r="AV103" s="73" t="s">
        <v>626</v>
      </c>
      <c r="AW103" t="s">
        <v>165</v>
      </c>
      <c r="AX103" t="s">
        <v>166</v>
      </c>
    </row>
    <row r="104" spans="13:50">
      <c r="M104" s="52" t="s">
        <v>178</v>
      </c>
      <c r="N104" s="47" t="s">
        <v>178</v>
      </c>
      <c r="O104" s="47" t="s">
        <v>618</v>
      </c>
      <c r="P104" s="47" t="s">
        <v>618</v>
      </c>
      <c r="Q104" s="47" t="s">
        <v>225</v>
      </c>
      <c r="R104" s="47" t="s">
        <v>224</v>
      </c>
      <c r="S104" s="47">
        <v>0.02</v>
      </c>
      <c r="T104" s="47" t="s">
        <v>116</v>
      </c>
      <c r="AU104" s="72" t="s">
        <v>627</v>
      </c>
      <c r="AV104" s="73" t="s">
        <v>628</v>
      </c>
      <c r="AW104" t="s">
        <v>165</v>
      </c>
      <c r="AX104" t="s">
        <v>166</v>
      </c>
    </row>
    <row r="105" spans="13:50">
      <c r="AU105" s="72" t="s">
        <v>629</v>
      </c>
      <c r="AV105" s="73" t="s">
        <v>630</v>
      </c>
      <c r="AW105" t="s">
        <v>165</v>
      </c>
      <c r="AX105" t="s">
        <v>166</v>
      </c>
    </row>
    <row r="106" spans="13:50">
      <c r="AU106" s="72" t="s">
        <v>631</v>
      </c>
      <c r="AV106" s="73" t="s">
        <v>632</v>
      </c>
      <c r="AW106" t="s">
        <v>165</v>
      </c>
      <c r="AX106" t="s">
        <v>166</v>
      </c>
    </row>
    <row r="107" spans="13:50">
      <c r="AU107" s="72" t="s">
        <v>633</v>
      </c>
      <c r="AV107" s="73" t="s">
        <v>634</v>
      </c>
      <c r="AW107" t="s">
        <v>165</v>
      </c>
      <c r="AX107" t="s">
        <v>165</v>
      </c>
    </row>
    <row r="108" spans="13:50">
      <c r="AU108" s="72" t="s">
        <v>635</v>
      </c>
      <c r="AV108" s="73" t="s">
        <v>636</v>
      </c>
      <c r="AW108" t="s">
        <v>165</v>
      </c>
      <c r="AX108" t="s">
        <v>166</v>
      </c>
    </row>
    <row r="109" spans="13:50">
      <c r="AU109" s="72" t="s">
        <v>637</v>
      </c>
      <c r="AV109" s="73" t="s">
        <v>638</v>
      </c>
      <c r="AW109" t="s">
        <v>165</v>
      </c>
      <c r="AX109" t="s">
        <v>166</v>
      </c>
    </row>
    <row r="110" spans="13:50">
      <c r="AU110" s="72" t="s">
        <v>639</v>
      </c>
      <c r="AV110" s="73" t="s">
        <v>640</v>
      </c>
      <c r="AW110" t="s">
        <v>166</v>
      </c>
      <c r="AX110" t="s">
        <v>166</v>
      </c>
    </row>
    <row r="111" spans="13:50">
      <c r="AU111" s="72" t="s">
        <v>641</v>
      </c>
      <c r="AV111" s="73" t="s">
        <v>642</v>
      </c>
      <c r="AW111" t="s">
        <v>165</v>
      </c>
      <c r="AX111" t="s">
        <v>166</v>
      </c>
    </row>
    <row r="112" spans="13:50">
      <c r="AU112" s="72" t="s">
        <v>643</v>
      </c>
      <c r="AV112" s="73" t="s">
        <v>644</v>
      </c>
      <c r="AW112" t="s">
        <v>165</v>
      </c>
      <c r="AX112" t="s">
        <v>166</v>
      </c>
    </row>
    <row r="113" spans="47:50">
      <c r="AU113" s="72" t="s">
        <v>645</v>
      </c>
      <c r="AV113" s="73" t="s">
        <v>646</v>
      </c>
      <c r="AW113" t="s">
        <v>165</v>
      </c>
      <c r="AX113" t="s">
        <v>166</v>
      </c>
    </row>
    <row r="114" spans="47:50">
      <c r="AU114" s="72" t="s">
        <v>647</v>
      </c>
      <c r="AV114" s="73" t="s">
        <v>648</v>
      </c>
      <c r="AW114" t="s">
        <v>165</v>
      </c>
      <c r="AX114" t="s">
        <v>166</v>
      </c>
    </row>
    <row r="115" spans="47:50">
      <c r="AU115" s="72" t="s">
        <v>649</v>
      </c>
      <c r="AV115" s="73" t="s">
        <v>650</v>
      </c>
      <c r="AW115" t="s">
        <v>165</v>
      </c>
      <c r="AX115" t="s">
        <v>166</v>
      </c>
    </row>
    <row r="116" spans="47:50">
      <c r="AU116" s="72" t="s">
        <v>651</v>
      </c>
      <c r="AV116" s="73" t="s">
        <v>652</v>
      </c>
      <c r="AW116" t="s">
        <v>166</v>
      </c>
      <c r="AX116" t="s">
        <v>166</v>
      </c>
    </row>
    <row r="117" spans="47:50">
      <c r="AU117" s="72" t="s">
        <v>653</v>
      </c>
      <c r="AV117" s="73" t="s">
        <v>654</v>
      </c>
      <c r="AW117" t="s">
        <v>165</v>
      </c>
      <c r="AX117" t="s">
        <v>166</v>
      </c>
    </row>
    <row r="118" spans="47:50">
      <c r="AU118" s="72" t="s">
        <v>655</v>
      </c>
      <c r="AV118" s="73" t="s">
        <v>656</v>
      </c>
      <c r="AW118" t="s">
        <v>165</v>
      </c>
      <c r="AX118" t="s">
        <v>166</v>
      </c>
    </row>
    <row r="119" spans="47:50">
      <c r="AU119" s="72" t="s">
        <v>657</v>
      </c>
      <c r="AV119" s="73" t="s">
        <v>658</v>
      </c>
      <c r="AW119" t="s">
        <v>166</v>
      </c>
      <c r="AX119" t="s">
        <v>166</v>
      </c>
    </row>
    <row r="120" spans="47:50">
      <c r="AU120" s="72" t="s">
        <v>659</v>
      </c>
      <c r="AV120" s="73" t="s">
        <v>660</v>
      </c>
      <c r="AW120" t="s">
        <v>165</v>
      </c>
      <c r="AX120" t="s">
        <v>166</v>
      </c>
    </row>
    <row r="121" spans="47:50">
      <c r="AU121" s="72" t="s">
        <v>661</v>
      </c>
      <c r="AV121" s="73" t="s">
        <v>662</v>
      </c>
      <c r="AW121" t="s">
        <v>165</v>
      </c>
      <c r="AX121" t="s">
        <v>166</v>
      </c>
    </row>
    <row r="122" spans="47:50">
      <c r="AU122" s="72" t="s">
        <v>663</v>
      </c>
      <c r="AV122" s="73" t="s">
        <v>664</v>
      </c>
      <c r="AW122" t="s">
        <v>165</v>
      </c>
      <c r="AX122" t="s">
        <v>165</v>
      </c>
    </row>
    <row r="123" spans="47:50">
      <c r="AU123" s="72" t="s">
        <v>665</v>
      </c>
      <c r="AV123" s="73" t="s">
        <v>666</v>
      </c>
      <c r="AW123" t="s">
        <v>165</v>
      </c>
      <c r="AX123" t="s">
        <v>166</v>
      </c>
    </row>
    <row r="124" spans="47:50">
      <c r="AU124" s="72" t="s">
        <v>667</v>
      </c>
      <c r="AV124" s="73" t="s">
        <v>668</v>
      </c>
      <c r="AW124" t="s">
        <v>165</v>
      </c>
      <c r="AX124" t="s">
        <v>166</v>
      </c>
    </row>
    <row r="125" spans="47:50">
      <c r="AU125" s="72" t="s">
        <v>669</v>
      </c>
      <c r="AV125" s="73" t="s">
        <v>670</v>
      </c>
      <c r="AW125" t="s">
        <v>165</v>
      </c>
      <c r="AX125" t="s">
        <v>166</v>
      </c>
    </row>
    <row r="126" spans="47:50">
      <c r="AU126" s="72" t="s">
        <v>671</v>
      </c>
      <c r="AV126" s="73" t="s">
        <v>672</v>
      </c>
      <c r="AW126" t="s">
        <v>165</v>
      </c>
      <c r="AX126" t="s">
        <v>166</v>
      </c>
    </row>
    <row r="127" spans="47:50">
      <c r="AU127" s="72" t="s">
        <v>673</v>
      </c>
      <c r="AV127" s="73" t="s">
        <v>674</v>
      </c>
      <c r="AW127" t="s">
        <v>165</v>
      </c>
      <c r="AX127" t="s">
        <v>166</v>
      </c>
    </row>
    <row r="128" spans="47:50">
      <c r="AU128" s="72" t="s">
        <v>675</v>
      </c>
      <c r="AV128" s="73" t="s">
        <v>676</v>
      </c>
      <c r="AW128" t="s">
        <v>165</v>
      </c>
      <c r="AX128" t="s">
        <v>166</v>
      </c>
    </row>
    <row r="129" spans="3:50">
      <c r="AU129" s="72" t="s">
        <v>677</v>
      </c>
      <c r="AV129" s="73" t="s">
        <v>678</v>
      </c>
      <c r="AW129" t="s">
        <v>165</v>
      </c>
      <c r="AX129" t="s">
        <v>166</v>
      </c>
    </row>
    <row r="130" spans="3:50">
      <c r="AU130" s="72" t="s">
        <v>679</v>
      </c>
      <c r="AV130" s="73" t="s">
        <v>680</v>
      </c>
      <c r="AW130" t="s">
        <v>165</v>
      </c>
      <c r="AX130" t="s">
        <v>166</v>
      </c>
    </row>
    <row r="131" spans="3:50">
      <c r="AU131" s="72" t="s">
        <v>681</v>
      </c>
      <c r="AV131" s="73" t="s">
        <v>682</v>
      </c>
      <c r="AW131" t="s">
        <v>165</v>
      </c>
      <c r="AX131" t="s">
        <v>166</v>
      </c>
    </row>
    <row r="132" spans="3:50">
      <c r="AU132" s="72" t="s">
        <v>683</v>
      </c>
      <c r="AV132" s="73" t="s">
        <v>684</v>
      </c>
      <c r="AW132" t="s">
        <v>166</v>
      </c>
      <c r="AX132" t="s">
        <v>166</v>
      </c>
    </row>
    <row r="133" spans="3:50">
      <c r="AU133" s="72" t="s">
        <v>685</v>
      </c>
      <c r="AV133" s="73" t="s">
        <v>686</v>
      </c>
      <c r="AW133" t="s">
        <v>165</v>
      </c>
      <c r="AX133" t="s">
        <v>166</v>
      </c>
    </row>
    <row r="134" spans="3:50">
      <c r="AU134" s="72" t="s">
        <v>687</v>
      </c>
      <c r="AV134" s="73" t="s">
        <v>688</v>
      </c>
      <c r="AW134" t="s">
        <v>165</v>
      </c>
      <c r="AX134" t="s">
        <v>166</v>
      </c>
    </row>
    <row r="135" spans="3:50">
      <c r="AU135" s="72" t="s">
        <v>689</v>
      </c>
      <c r="AV135" s="73" t="s">
        <v>690</v>
      </c>
      <c r="AW135" t="s">
        <v>165</v>
      </c>
      <c r="AX135" t="s">
        <v>166</v>
      </c>
    </row>
    <row r="136" spans="3:50">
      <c r="AU136" s="72" t="s">
        <v>691</v>
      </c>
      <c r="AV136" s="73" t="s">
        <v>692</v>
      </c>
      <c r="AW136" t="s">
        <v>165</v>
      </c>
      <c r="AX136" t="s">
        <v>166</v>
      </c>
    </row>
    <row r="137" spans="3:50">
      <c r="AU137" s="72" t="s">
        <v>693</v>
      </c>
      <c r="AV137" s="73" t="s">
        <v>694</v>
      </c>
      <c r="AW137" t="s">
        <v>165</v>
      </c>
      <c r="AX137" t="s">
        <v>166</v>
      </c>
    </row>
    <row r="138" spans="3:50">
      <c r="AU138" s="72" t="s">
        <v>695</v>
      </c>
      <c r="AV138" s="73" t="s">
        <v>696</v>
      </c>
      <c r="AW138" t="s">
        <v>166</v>
      </c>
      <c r="AX138" t="s">
        <v>166</v>
      </c>
    </row>
    <row r="139" spans="3:50">
      <c r="AU139" s="72" t="s">
        <v>697</v>
      </c>
      <c r="AV139" s="73" t="s">
        <v>698</v>
      </c>
      <c r="AW139" t="s">
        <v>166</v>
      </c>
      <c r="AX139" t="s">
        <v>166</v>
      </c>
    </row>
    <row r="140" spans="3:50">
      <c r="AU140" s="72" t="s">
        <v>699</v>
      </c>
      <c r="AV140" s="73" t="s">
        <v>700</v>
      </c>
      <c r="AW140" t="s">
        <v>165</v>
      </c>
      <c r="AX140" t="s">
        <v>166</v>
      </c>
    </row>
    <row r="141" spans="3:50">
      <c r="AU141" s="72" t="s">
        <v>701</v>
      </c>
      <c r="AV141" s="73" t="s">
        <v>702</v>
      </c>
      <c r="AW141" t="s">
        <v>165</v>
      </c>
      <c r="AX141" t="s">
        <v>166</v>
      </c>
    </row>
    <row r="142" spans="3:50">
      <c r="AU142" s="72" t="s">
        <v>703</v>
      </c>
      <c r="AV142" s="73" t="s">
        <v>704</v>
      </c>
      <c r="AW142" t="s">
        <v>165</v>
      </c>
      <c r="AX142" t="s">
        <v>166</v>
      </c>
    </row>
    <row r="143" spans="3:50">
      <c r="AU143" s="72" t="s">
        <v>705</v>
      </c>
      <c r="AV143" s="73" t="s">
        <v>706</v>
      </c>
      <c r="AW143" t="s">
        <v>165</v>
      </c>
      <c r="AX143" t="s">
        <v>166</v>
      </c>
    </row>
    <row r="144" spans="3:50">
      <c r="C144" s="46"/>
      <c r="D144" s="46"/>
      <c r="AU144" s="72" t="s">
        <v>707</v>
      </c>
      <c r="AV144" s="73" t="s">
        <v>708</v>
      </c>
      <c r="AW144" t="s">
        <v>165</v>
      </c>
      <c r="AX144" t="s">
        <v>166</v>
      </c>
    </row>
    <row r="145" spans="1:50">
      <c r="A145" s="46"/>
      <c r="B145" s="46"/>
      <c r="AU145" s="72" t="s">
        <v>709</v>
      </c>
      <c r="AV145" s="73" t="s">
        <v>710</v>
      </c>
      <c r="AW145" t="s">
        <v>165</v>
      </c>
      <c r="AX145" t="s">
        <v>166</v>
      </c>
    </row>
    <row r="146" spans="1:50">
      <c r="AU146" s="72" t="s">
        <v>711</v>
      </c>
      <c r="AV146" s="73" t="s">
        <v>712</v>
      </c>
      <c r="AW146" t="s">
        <v>166</v>
      </c>
      <c r="AX146" t="s">
        <v>166</v>
      </c>
    </row>
    <row r="147" spans="1:50">
      <c r="AU147" s="72" t="s">
        <v>713</v>
      </c>
      <c r="AV147" s="73" t="s">
        <v>714</v>
      </c>
      <c r="AW147" t="s">
        <v>165</v>
      </c>
      <c r="AX147" t="s">
        <v>166</v>
      </c>
    </row>
    <row r="148" spans="1:50">
      <c r="AU148" s="72" t="s">
        <v>715</v>
      </c>
      <c r="AV148" s="73" t="s">
        <v>716</v>
      </c>
      <c r="AW148" t="s">
        <v>165</v>
      </c>
      <c r="AX148" t="s">
        <v>165</v>
      </c>
    </row>
    <row r="149" spans="1:50">
      <c r="AU149" s="72" t="s">
        <v>717</v>
      </c>
      <c r="AV149" s="73" t="s">
        <v>718</v>
      </c>
      <c r="AW149" t="s">
        <v>165</v>
      </c>
      <c r="AX149" t="s">
        <v>166</v>
      </c>
    </row>
    <row r="150" spans="1:50">
      <c r="AU150" s="72" t="s">
        <v>719</v>
      </c>
      <c r="AV150" s="73" t="s">
        <v>720</v>
      </c>
      <c r="AW150" t="s">
        <v>165</v>
      </c>
      <c r="AX150" t="s">
        <v>166</v>
      </c>
    </row>
    <row r="151" spans="1:50">
      <c r="AU151" s="72" t="s">
        <v>721</v>
      </c>
      <c r="AV151" s="73" t="s">
        <v>722</v>
      </c>
      <c r="AW151" t="s">
        <v>165</v>
      </c>
      <c r="AX151" t="s">
        <v>165</v>
      </c>
    </row>
    <row r="152" spans="1:50">
      <c r="AU152" s="72" t="s">
        <v>723</v>
      </c>
      <c r="AV152" s="73" t="s">
        <v>724</v>
      </c>
      <c r="AW152" t="s">
        <v>165</v>
      </c>
      <c r="AX152" t="s">
        <v>166</v>
      </c>
    </row>
    <row r="153" spans="1:50">
      <c r="AU153" s="72" t="s">
        <v>725</v>
      </c>
      <c r="AV153" s="73" t="s">
        <v>726</v>
      </c>
      <c r="AW153" t="s">
        <v>165</v>
      </c>
      <c r="AX153" t="s">
        <v>166</v>
      </c>
    </row>
    <row r="154" spans="1:50">
      <c r="AU154" s="72" t="s">
        <v>727</v>
      </c>
      <c r="AV154" s="73" t="s">
        <v>728</v>
      </c>
      <c r="AW154" t="s">
        <v>165</v>
      </c>
      <c r="AX154" t="s">
        <v>166</v>
      </c>
    </row>
    <row r="155" spans="1:50">
      <c r="AU155" s="72" t="s">
        <v>729</v>
      </c>
      <c r="AV155" s="73" t="s">
        <v>730</v>
      </c>
      <c r="AW155" t="s">
        <v>165</v>
      </c>
      <c r="AX155" t="s">
        <v>166</v>
      </c>
    </row>
    <row r="156" spans="1:50">
      <c r="AU156" s="72" t="s">
        <v>731</v>
      </c>
      <c r="AV156" s="73" t="s">
        <v>732</v>
      </c>
      <c r="AW156" t="s">
        <v>165</v>
      </c>
      <c r="AX156" t="s">
        <v>166</v>
      </c>
    </row>
    <row r="157" spans="1:50">
      <c r="AU157" s="72" t="s">
        <v>733</v>
      </c>
      <c r="AV157" s="73" t="s">
        <v>734</v>
      </c>
      <c r="AW157" t="s">
        <v>165</v>
      </c>
      <c r="AX157" t="s">
        <v>166</v>
      </c>
    </row>
    <row r="158" spans="1:50">
      <c r="AU158" s="72" t="s">
        <v>735</v>
      </c>
      <c r="AV158" s="73" t="s">
        <v>736</v>
      </c>
      <c r="AW158" t="s">
        <v>165</v>
      </c>
      <c r="AX158" t="s">
        <v>165</v>
      </c>
    </row>
    <row r="159" spans="1:50">
      <c r="AU159" s="72" t="s">
        <v>737</v>
      </c>
      <c r="AV159" s="73" t="s">
        <v>738</v>
      </c>
      <c r="AW159" t="s">
        <v>165</v>
      </c>
      <c r="AX159" t="s">
        <v>166</v>
      </c>
    </row>
    <row r="160" spans="1:50">
      <c r="AU160" s="72" t="s">
        <v>739</v>
      </c>
      <c r="AV160" s="73" t="s">
        <v>740</v>
      </c>
      <c r="AW160" t="s">
        <v>165</v>
      </c>
      <c r="AX160" t="s">
        <v>166</v>
      </c>
    </row>
    <row r="161" spans="47:50">
      <c r="AU161" s="72" t="s">
        <v>741</v>
      </c>
      <c r="AV161" s="73" t="s">
        <v>742</v>
      </c>
      <c r="AW161" t="s">
        <v>165</v>
      </c>
      <c r="AX161" t="s">
        <v>166</v>
      </c>
    </row>
    <row r="162" spans="47:50">
      <c r="AU162" s="72" t="s">
        <v>743</v>
      </c>
      <c r="AV162" s="73" t="s">
        <v>744</v>
      </c>
      <c r="AW162" t="s">
        <v>165</v>
      </c>
      <c r="AX162" t="s">
        <v>166</v>
      </c>
    </row>
    <row r="163" spans="47:50">
      <c r="AU163" s="72" t="s">
        <v>745</v>
      </c>
      <c r="AV163" s="73" t="s">
        <v>746</v>
      </c>
      <c r="AW163" t="s">
        <v>165</v>
      </c>
      <c r="AX163" t="s">
        <v>166</v>
      </c>
    </row>
    <row r="164" spans="47:50">
      <c r="AU164" s="72" t="s">
        <v>747</v>
      </c>
      <c r="AV164" s="73" t="s">
        <v>748</v>
      </c>
      <c r="AW164" t="s">
        <v>165</v>
      </c>
      <c r="AX164" t="s">
        <v>166</v>
      </c>
    </row>
    <row r="165" spans="47:50">
      <c r="AU165" s="72" t="s">
        <v>749</v>
      </c>
      <c r="AV165" s="73" t="s">
        <v>750</v>
      </c>
      <c r="AW165" t="s">
        <v>166</v>
      </c>
      <c r="AX165" t="s">
        <v>166</v>
      </c>
    </row>
    <row r="166" spans="47:50">
      <c r="AU166" s="72" t="s">
        <v>751</v>
      </c>
      <c r="AV166" s="73" t="s">
        <v>752</v>
      </c>
      <c r="AW166" t="s">
        <v>165</v>
      </c>
      <c r="AX166" t="s">
        <v>165</v>
      </c>
    </row>
    <row r="167" spans="47:50">
      <c r="AU167" s="72" t="s">
        <v>753</v>
      </c>
      <c r="AV167" s="73" t="s">
        <v>754</v>
      </c>
      <c r="AW167" t="s">
        <v>165</v>
      </c>
      <c r="AX167" t="s">
        <v>165</v>
      </c>
    </row>
    <row r="168" spans="47:50">
      <c r="AU168" s="72" t="s">
        <v>755</v>
      </c>
      <c r="AV168" s="73" t="s">
        <v>756</v>
      </c>
      <c r="AW168" t="s">
        <v>165</v>
      </c>
      <c r="AX168" t="s">
        <v>166</v>
      </c>
    </row>
    <row r="169" spans="47:50">
      <c r="AU169" s="72" t="s">
        <v>757</v>
      </c>
      <c r="AV169" s="73" t="s">
        <v>758</v>
      </c>
      <c r="AW169" t="s">
        <v>165</v>
      </c>
      <c r="AX169" t="s">
        <v>166</v>
      </c>
    </row>
    <row r="170" spans="47:50">
      <c r="AU170" s="72" t="s">
        <v>759</v>
      </c>
      <c r="AV170" s="73" t="s">
        <v>760</v>
      </c>
      <c r="AW170" t="s">
        <v>165</v>
      </c>
      <c r="AX170" t="s">
        <v>166</v>
      </c>
    </row>
    <row r="171" spans="47:50">
      <c r="AU171" s="72" t="s">
        <v>761</v>
      </c>
      <c r="AV171" s="73" t="s">
        <v>762</v>
      </c>
      <c r="AW171" t="s">
        <v>165</v>
      </c>
      <c r="AX171" t="s">
        <v>166</v>
      </c>
    </row>
    <row r="172" spans="47:50">
      <c r="AU172" s="72" t="s">
        <v>763</v>
      </c>
      <c r="AV172" s="73" t="s">
        <v>764</v>
      </c>
      <c r="AW172" t="s">
        <v>165</v>
      </c>
      <c r="AX172" t="s">
        <v>166</v>
      </c>
    </row>
    <row r="173" spans="47:50">
      <c r="AU173" s="72" t="s">
        <v>765</v>
      </c>
      <c r="AV173" s="73" t="s">
        <v>766</v>
      </c>
      <c r="AW173" t="s">
        <v>165</v>
      </c>
      <c r="AX173" t="s">
        <v>165</v>
      </c>
    </row>
    <row r="174" spans="47:50">
      <c r="AU174" s="72" t="s">
        <v>767</v>
      </c>
      <c r="AV174" s="73" t="s">
        <v>768</v>
      </c>
      <c r="AW174" t="s">
        <v>166</v>
      </c>
      <c r="AX174" t="s">
        <v>166</v>
      </c>
    </row>
    <row r="175" spans="47:50">
      <c r="AU175" s="72" t="s">
        <v>769</v>
      </c>
      <c r="AV175" s="73" t="s">
        <v>770</v>
      </c>
      <c r="AW175" t="s">
        <v>165</v>
      </c>
      <c r="AX175" t="s">
        <v>165</v>
      </c>
    </row>
    <row r="176" spans="47:50">
      <c r="AU176" s="72" t="s">
        <v>771</v>
      </c>
      <c r="AV176" s="73" t="s">
        <v>772</v>
      </c>
      <c r="AW176" t="s">
        <v>165</v>
      </c>
      <c r="AX176" t="s">
        <v>166</v>
      </c>
    </row>
    <row r="177" spans="47:50">
      <c r="AU177" s="72" t="s">
        <v>773</v>
      </c>
      <c r="AV177" s="73" t="s">
        <v>774</v>
      </c>
      <c r="AW177" t="s">
        <v>165</v>
      </c>
      <c r="AX177" t="s">
        <v>166</v>
      </c>
    </row>
    <row r="178" spans="47:50">
      <c r="AU178" s="72" t="s">
        <v>775</v>
      </c>
      <c r="AV178" s="73" t="s">
        <v>776</v>
      </c>
      <c r="AW178" t="s">
        <v>165</v>
      </c>
      <c r="AX178" t="s">
        <v>166</v>
      </c>
    </row>
    <row r="179" spans="47:50">
      <c r="AU179" s="72" t="s">
        <v>777</v>
      </c>
      <c r="AV179" s="73" t="s">
        <v>778</v>
      </c>
      <c r="AW179" t="s">
        <v>165</v>
      </c>
      <c r="AX179" t="s">
        <v>166</v>
      </c>
    </row>
    <row r="180" spans="47:50">
      <c r="AU180" s="72" t="s">
        <v>779</v>
      </c>
      <c r="AV180" s="73" t="s">
        <v>780</v>
      </c>
      <c r="AW180" t="s">
        <v>165</v>
      </c>
      <c r="AX180" t="s">
        <v>165</v>
      </c>
    </row>
    <row r="181" spans="47:50">
      <c r="AU181" s="72" t="s">
        <v>781</v>
      </c>
      <c r="AV181" s="73" t="s">
        <v>782</v>
      </c>
      <c r="AW181" t="s">
        <v>165</v>
      </c>
      <c r="AX181" t="s">
        <v>166</v>
      </c>
    </row>
    <row r="182" spans="47:50">
      <c r="AU182" s="72" t="s">
        <v>783</v>
      </c>
      <c r="AV182" s="73" t="s">
        <v>784</v>
      </c>
      <c r="AW182" t="s">
        <v>165</v>
      </c>
      <c r="AX182" t="s">
        <v>166</v>
      </c>
    </row>
    <row r="183" spans="47:50">
      <c r="AU183" s="72" t="s">
        <v>785</v>
      </c>
      <c r="AV183" s="73" t="s">
        <v>786</v>
      </c>
      <c r="AW183" t="s">
        <v>165</v>
      </c>
      <c r="AX183" t="s">
        <v>166</v>
      </c>
    </row>
    <row r="184" spans="47:50">
      <c r="AU184" s="72" t="s">
        <v>787</v>
      </c>
      <c r="AV184" s="73" t="s">
        <v>788</v>
      </c>
      <c r="AW184" t="s">
        <v>165</v>
      </c>
      <c r="AX184" t="s">
        <v>166</v>
      </c>
    </row>
    <row r="185" spans="47:50">
      <c r="AU185" s="72" t="s">
        <v>789</v>
      </c>
      <c r="AV185" s="73" t="s">
        <v>790</v>
      </c>
      <c r="AW185" t="s">
        <v>165</v>
      </c>
      <c r="AX185" t="s">
        <v>166</v>
      </c>
    </row>
    <row r="186" spans="47:50">
      <c r="AU186" s="72" t="s">
        <v>791</v>
      </c>
      <c r="AV186" s="73" t="s">
        <v>792</v>
      </c>
      <c r="AW186" t="s">
        <v>165</v>
      </c>
      <c r="AX186" t="s">
        <v>165</v>
      </c>
    </row>
    <row r="187" spans="47:50">
      <c r="AU187" s="72" t="s">
        <v>793</v>
      </c>
      <c r="AV187" s="73" t="s">
        <v>794</v>
      </c>
      <c r="AW187" t="s">
        <v>166</v>
      </c>
      <c r="AX187" t="s">
        <v>166</v>
      </c>
    </row>
    <row r="188" spans="47:50">
      <c r="AU188" s="72" t="s">
        <v>795</v>
      </c>
      <c r="AV188" s="73" t="s">
        <v>796</v>
      </c>
      <c r="AW188" t="s">
        <v>166</v>
      </c>
      <c r="AX188" t="s">
        <v>166</v>
      </c>
    </row>
    <row r="189" spans="47:50">
      <c r="AU189" s="72" t="s">
        <v>797</v>
      </c>
      <c r="AV189" s="73" t="s">
        <v>798</v>
      </c>
      <c r="AW189" t="s">
        <v>165</v>
      </c>
      <c r="AX189" t="s">
        <v>165</v>
      </c>
    </row>
    <row r="190" spans="47:50">
      <c r="AU190" s="72" t="s">
        <v>799</v>
      </c>
      <c r="AV190" s="73" t="s">
        <v>800</v>
      </c>
      <c r="AW190" t="s">
        <v>165</v>
      </c>
      <c r="AX190" t="s">
        <v>166</v>
      </c>
    </row>
    <row r="191" spans="47:50">
      <c r="AU191" s="72" t="s">
        <v>801</v>
      </c>
      <c r="AV191" s="73" t="s">
        <v>802</v>
      </c>
      <c r="AW191" t="s">
        <v>165</v>
      </c>
      <c r="AX191" t="s">
        <v>165</v>
      </c>
    </row>
    <row r="192" spans="47:50">
      <c r="AU192" s="72" t="s">
        <v>803</v>
      </c>
      <c r="AV192" s="73" t="s">
        <v>804</v>
      </c>
      <c r="AW192" t="s">
        <v>166</v>
      </c>
      <c r="AX192" t="s">
        <v>166</v>
      </c>
    </row>
    <row r="193" spans="47:50">
      <c r="AU193" s="72" t="s">
        <v>805</v>
      </c>
      <c r="AV193" s="73" t="s">
        <v>806</v>
      </c>
      <c r="AW193" t="s">
        <v>165</v>
      </c>
      <c r="AX193" t="s">
        <v>166</v>
      </c>
    </row>
    <row r="194" spans="47:50">
      <c r="AU194" s="72" t="s">
        <v>807</v>
      </c>
      <c r="AV194" s="73" t="s">
        <v>808</v>
      </c>
      <c r="AW194" t="s">
        <v>165</v>
      </c>
      <c r="AX194" t="s">
        <v>166</v>
      </c>
    </row>
    <row r="195" spans="47:50">
      <c r="AU195" s="72" t="s">
        <v>809</v>
      </c>
      <c r="AV195" s="73" t="s">
        <v>810</v>
      </c>
      <c r="AW195" t="s">
        <v>165</v>
      </c>
      <c r="AX195" t="s">
        <v>165</v>
      </c>
    </row>
    <row r="196" spans="47:50">
      <c r="AU196" s="72" t="s">
        <v>811</v>
      </c>
      <c r="AV196" s="73" t="s">
        <v>812</v>
      </c>
      <c r="AW196" t="s">
        <v>165</v>
      </c>
      <c r="AX196" t="s">
        <v>165</v>
      </c>
    </row>
    <row r="197" spans="47:50">
      <c r="AU197" s="72" t="s">
        <v>813</v>
      </c>
      <c r="AV197" s="73" t="s">
        <v>814</v>
      </c>
      <c r="AW197" t="s">
        <v>165</v>
      </c>
      <c r="AX197" t="s">
        <v>166</v>
      </c>
    </row>
    <row r="198" spans="47:50">
      <c r="AU198" s="72" t="s">
        <v>815</v>
      </c>
      <c r="AV198" s="73" t="s">
        <v>816</v>
      </c>
      <c r="AW198" t="s">
        <v>165</v>
      </c>
      <c r="AX198" t="s">
        <v>166</v>
      </c>
    </row>
    <row r="199" spans="47:50">
      <c r="AU199" s="72" t="s">
        <v>817</v>
      </c>
      <c r="AV199" s="73" t="s">
        <v>818</v>
      </c>
      <c r="AW199" t="s">
        <v>165</v>
      </c>
      <c r="AX199" t="s">
        <v>165</v>
      </c>
    </row>
    <row r="200" spans="47:50">
      <c r="AU200" s="72" t="s">
        <v>819</v>
      </c>
      <c r="AV200" s="73" t="s">
        <v>820</v>
      </c>
      <c r="AW200" t="s">
        <v>165</v>
      </c>
      <c r="AX200" t="s">
        <v>165</v>
      </c>
    </row>
    <row r="201" spans="47:50">
      <c r="AU201" s="72" t="s">
        <v>821</v>
      </c>
      <c r="AV201" s="73" t="s">
        <v>822</v>
      </c>
      <c r="AW201" t="s">
        <v>165</v>
      </c>
      <c r="AX201" t="s">
        <v>166</v>
      </c>
    </row>
    <row r="202" spans="47:50">
      <c r="AU202" s="72" t="s">
        <v>823</v>
      </c>
      <c r="AV202" s="73" t="s">
        <v>824</v>
      </c>
      <c r="AW202" t="s">
        <v>165</v>
      </c>
      <c r="AX202" t="s">
        <v>166</v>
      </c>
    </row>
    <row r="203" spans="47:50">
      <c r="AU203" s="72" t="s">
        <v>825</v>
      </c>
      <c r="AV203" s="73" t="s">
        <v>826</v>
      </c>
      <c r="AW203" t="s">
        <v>165</v>
      </c>
      <c r="AX203" t="s">
        <v>166</v>
      </c>
    </row>
    <row r="204" spans="47:50">
      <c r="AU204" s="72" t="s">
        <v>827</v>
      </c>
      <c r="AV204" s="73" t="s">
        <v>828</v>
      </c>
      <c r="AW204" t="s">
        <v>165</v>
      </c>
      <c r="AX204" t="s">
        <v>166</v>
      </c>
    </row>
    <row r="205" spans="47:50">
      <c r="AU205" s="72" t="s">
        <v>829</v>
      </c>
      <c r="AV205" s="73" t="s">
        <v>830</v>
      </c>
      <c r="AW205" t="s">
        <v>165</v>
      </c>
      <c r="AX205" t="s">
        <v>166</v>
      </c>
    </row>
    <row r="206" spans="47:50">
      <c r="AU206" s="72" t="s">
        <v>831</v>
      </c>
      <c r="AV206" s="73" t="s">
        <v>832</v>
      </c>
      <c r="AW206" t="s">
        <v>166</v>
      </c>
      <c r="AX206" t="s">
        <v>166</v>
      </c>
    </row>
    <row r="207" spans="47:50">
      <c r="AU207" s="72" t="s">
        <v>833</v>
      </c>
      <c r="AV207" s="73" t="s">
        <v>834</v>
      </c>
      <c r="AW207" t="s">
        <v>165</v>
      </c>
      <c r="AX207" t="s">
        <v>166</v>
      </c>
    </row>
    <row r="208" spans="47:50">
      <c r="AU208" s="72" t="s">
        <v>835</v>
      </c>
      <c r="AV208" s="73" t="s">
        <v>836</v>
      </c>
      <c r="AW208" t="s">
        <v>165</v>
      </c>
      <c r="AX208" t="s">
        <v>166</v>
      </c>
    </row>
    <row r="209" spans="47:50">
      <c r="AU209" s="72" t="s">
        <v>837</v>
      </c>
      <c r="AV209" s="73" t="s">
        <v>838</v>
      </c>
      <c r="AW209" t="s">
        <v>165</v>
      </c>
      <c r="AX209" t="s">
        <v>166</v>
      </c>
    </row>
    <row r="210" spans="47:50">
      <c r="AU210" s="72" t="s">
        <v>839</v>
      </c>
      <c r="AV210" s="73" t="s">
        <v>840</v>
      </c>
      <c r="AW210" t="s">
        <v>165</v>
      </c>
      <c r="AX210" t="s">
        <v>166</v>
      </c>
    </row>
    <row r="211" spans="47:50">
      <c r="AU211" s="72" t="s">
        <v>841</v>
      </c>
      <c r="AV211" s="73" t="s">
        <v>842</v>
      </c>
      <c r="AW211" t="s">
        <v>165</v>
      </c>
      <c r="AX211" t="s">
        <v>166</v>
      </c>
    </row>
    <row r="212" spans="47:50">
      <c r="AU212" s="72" t="s">
        <v>843</v>
      </c>
      <c r="AV212" s="73" t="s">
        <v>844</v>
      </c>
      <c r="AW212" t="s">
        <v>165</v>
      </c>
      <c r="AX212" t="s">
        <v>165</v>
      </c>
    </row>
    <row r="213" spans="47:50">
      <c r="AU213" s="72" t="s">
        <v>845</v>
      </c>
      <c r="AV213" s="73" t="s">
        <v>846</v>
      </c>
      <c r="AW213" t="s">
        <v>166</v>
      </c>
      <c r="AX213" t="s">
        <v>166</v>
      </c>
    </row>
    <row r="214" spans="47:50">
      <c r="AU214" s="72" t="s">
        <v>847</v>
      </c>
      <c r="AV214" s="73" t="s">
        <v>848</v>
      </c>
      <c r="AW214" t="s">
        <v>166</v>
      </c>
      <c r="AX214" t="s">
        <v>166</v>
      </c>
    </row>
    <row r="215" spans="47:50">
      <c r="AU215" s="72" t="s">
        <v>849</v>
      </c>
      <c r="AV215" s="73" t="s">
        <v>850</v>
      </c>
      <c r="AW215" t="s">
        <v>165</v>
      </c>
      <c r="AX215" t="s">
        <v>166</v>
      </c>
    </row>
    <row r="216" spans="47:50">
      <c r="AU216" s="72" t="s">
        <v>851</v>
      </c>
      <c r="AV216" s="73" t="s">
        <v>852</v>
      </c>
      <c r="AW216" t="s">
        <v>165</v>
      </c>
      <c r="AX216" t="s">
        <v>166</v>
      </c>
    </row>
    <row r="217" spans="47:50">
      <c r="AU217" s="72" t="s">
        <v>853</v>
      </c>
      <c r="AV217" s="73" t="s">
        <v>854</v>
      </c>
      <c r="AW217" t="s">
        <v>165</v>
      </c>
      <c r="AX217" t="s">
        <v>166</v>
      </c>
    </row>
    <row r="218" spans="47:50">
      <c r="AU218" s="72" t="s">
        <v>855</v>
      </c>
      <c r="AV218" s="73" t="s">
        <v>856</v>
      </c>
      <c r="AW218" t="s">
        <v>165</v>
      </c>
      <c r="AX218" t="s">
        <v>165</v>
      </c>
    </row>
    <row r="219" spans="47:50">
      <c r="AU219" s="72" t="s">
        <v>857</v>
      </c>
      <c r="AV219" s="73" t="s">
        <v>858</v>
      </c>
      <c r="AW219" t="s">
        <v>165</v>
      </c>
      <c r="AX219" t="s">
        <v>166</v>
      </c>
    </row>
    <row r="220" spans="47:50">
      <c r="AU220" s="72" t="s">
        <v>859</v>
      </c>
      <c r="AV220" s="73" t="s">
        <v>860</v>
      </c>
      <c r="AW220" t="s">
        <v>166</v>
      </c>
      <c r="AX220" t="s">
        <v>166</v>
      </c>
    </row>
    <row r="221" spans="47:50">
      <c r="AU221" s="72" t="s">
        <v>861</v>
      </c>
      <c r="AV221" s="73" t="s">
        <v>862</v>
      </c>
      <c r="AW221" t="s">
        <v>165</v>
      </c>
      <c r="AX221" t="s">
        <v>166</v>
      </c>
    </row>
    <row r="222" spans="47:50">
      <c r="AU222" s="72" t="s">
        <v>863</v>
      </c>
      <c r="AV222" s="73" t="s">
        <v>864</v>
      </c>
      <c r="AW222" t="s">
        <v>165</v>
      </c>
      <c r="AX222" t="s">
        <v>166</v>
      </c>
    </row>
    <row r="223" spans="47:50">
      <c r="AU223" s="72" t="s">
        <v>865</v>
      </c>
      <c r="AV223" s="73" t="s">
        <v>866</v>
      </c>
      <c r="AW223" t="s">
        <v>165</v>
      </c>
      <c r="AX223" t="s">
        <v>166</v>
      </c>
    </row>
    <row r="224" spans="47:50">
      <c r="AU224" s="72" t="s">
        <v>867</v>
      </c>
      <c r="AV224" s="73" t="s">
        <v>868</v>
      </c>
      <c r="AW224" t="s">
        <v>165</v>
      </c>
      <c r="AX224" t="s">
        <v>165</v>
      </c>
    </row>
    <row r="225" spans="47:50">
      <c r="AU225" s="72" t="s">
        <v>869</v>
      </c>
      <c r="AV225" s="73" t="s">
        <v>870</v>
      </c>
      <c r="AW225" t="s">
        <v>165</v>
      </c>
      <c r="AX225" t="s">
        <v>165</v>
      </c>
    </row>
    <row r="226" spans="47:50">
      <c r="AU226" s="72" t="s">
        <v>871</v>
      </c>
      <c r="AV226" s="73" t="s">
        <v>872</v>
      </c>
      <c r="AW226" t="s">
        <v>166</v>
      </c>
      <c r="AX226" t="s">
        <v>166</v>
      </c>
    </row>
    <row r="227" spans="47:50">
      <c r="AU227" s="72" t="s">
        <v>873</v>
      </c>
      <c r="AV227" s="73" t="s">
        <v>874</v>
      </c>
      <c r="AW227" t="s">
        <v>165</v>
      </c>
      <c r="AX227" t="s">
        <v>166</v>
      </c>
    </row>
    <row r="228" spans="47:50">
      <c r="AU228" s="72" t="s">
        <v>875</v>
      </c>
      <c r="AV228" s="73" t="s">
        <v>876</v>
      </c>
      <c r="AW228" t="s">
        <v>165</v>
      </c>
      <c r="AX228" t="s">
        <v>166</v>
      </c>
    </row>
    <row r="229" spans="47:50">
      <c r="AU229" s="72" t="s">
        <v>877</v>
      </c>
      <c r="AV229" s="73" t="s">
        <v>878</v>
      </c>
      <c r="AW229" t="s">
        <v>165</v>
      </c>
      <c r="AX229" t="s">
        <v>165</v>
      </c>
    </row>
    <row r="230" spans="47:50">
      <c r="AU230" s="72" t="s">
        <v>879</v>
      </c>
      <c r="AV230" s="73" t="s">
        <v>880</v>
      </c>
      <c r="AW230" t="s">
        <v>165</v>
      </c>
      <c r="AX230" t="s">
        <v>166</v>
      </c>
    </row>
    <row r="231" spans="47:50">
      <c r="AU231" s="72" t="s">
        <v>881</v>
      </c>
      <c r="AV231" s="73" t="s">
        <v>882</v>
      </c>
      <c r="AW231" t="s">
        <v>165</v>
      </c>
      <c r="AX231" t="s">
        <v>166</v>
      </c>
    </row>
    <row r="232" spans="47:50">
      <c r="AU232" s="72" t="s">
        <v>883</v>
      </c>
      <c r="AV232" s="73" t="s">
        <v>884</v>
      </c>
      <c r="AW232" t="s">
        <v>165</v>
      </c>
      <c r="AX232" t="s">
        <v>166</v>
      </c>
    </row>
    <row r="233" spans="47:50">
      <c r="AU233" s="72" t="s">
        <v>885</v>
      </c>
      <c r="AV233" s="73" t="s">
        <v>886</v>
      </c>
      <c r="AW233" t="s">
        <v>165</v>
      </c>
      <c r="AX233" t="s">
        <v>166</v>
      </c>
    </row>
    <row r="234" spans="47:50">
      <c r="AU234" s="72" t="s">
        <v>887</v>
      </c>
      <c r="AV234" s="73" t="s">
        <v>888</v>
      </c>
      <c r="AW234" t="s">
        <v>165</v>
      </c>
      <c r="AX234" t="s">
        <v>166</v>
      </c>
    </row>
    <row r="235" spans="47:50">
      <c r="AU235" s="72" t="s">
        <v>889</v>
      </c>
      <c r="AV235" s="73" t="s">
        <v>890</v>
      </c>
      <c r="AW235" t="s">
        <v>165</v>
      </c>
      <c r="AX235" t="s">
        <v>165</v>
      </c>
    </row>
    <row r="236" spans="47:50">
      <c r="AU236" s="72" t="s">
        <v>891</v>
      </c>
      <c r="AV236" s="73" t="s">
        <v>892</v>
      </c>
      <c r="AW236" t="s">
        <v>165</v>
      </c>
      <c r="AX236" t="s">
        <v>166</v>
      </c>
    </row>
    <row r="237" spans="47:50">
      <c r="AU237" s="72" t="s">
        <v>893</v>
      </c>
      <c r="AV237" s="73" t="s">
        <v>894</v>
      </c>
      <c r="AW237" t="s">
        <v>165</v>
      </c>
      <c r="AX237" t="s">
        <v>166</v>
      </c>
    </row>
    <row r="238" spans="47:50">
      <c r="AU238" s="72" t="s">
        <v>895</v>
      </c>
      <c r="AV238" s="73" t="s">
        <v>896</v>
      </c>
      <c r="AW238" t="s">
        <v>165</v>
      </c>
      <c r="AX238" t="s">
        <v>166</v>
      </c>
    </row>
    <row r="239" spans="47:50">
      <c r="AU239" s="72" t="s">
        <v>897</v>
      </c>
      <c r="AV239" s="73" t="s">
        <v>898</v>
      </c>
      <c r="AW239" t="s">
        <v>165</v>
      </c>
      <c r="AX239" t="s">
        <v>166</v>
      </c>
    </row>
    <row r="240" spans="47:50">
      <c r="AU240" s="72" t="s">
        <v>899</v>
      </c>
      <c r="AV240" s="73" t="s">
        <v>900</v>
      </c>
      <c r="AW240" t="s">
        <v>165</v>
      </c>
      <c r="AX240" t="s">
        <v>166</v>
      </c>
    </row>
    <row r="241" spans="47:50">
      <c r="AU241" s="72" t="s">
        <v>901</v>
      </c>
      <c r="AV241" s="73" t="s">
        <v>902</v>
      </c>
      <c r="AW241" t="s">
        <v>165</v>
      </c>
      <c r="AX241" t="s">
        <v>165</v>
      </c>
    </row>
    <row r="242" spans="47:50">
      <c r="AU242" s="72" t="s">
        <v>903</v>
      </c>
      <c r="AV242" s="73" t="s">
        <v>904</v>
      </c>
      <c r="AW242" t="s">
        <v>165</v>
      </c>
      <c r="AX242" t="s">
        <v>166</v>
      </c>
    </row>
    <row r="243" spans="47:50">
      <c r="AU243" s="72" t="s">
        <v>905</v>
      </c>
      <c r="AV243" s="73" t="s">
        <v>906</v>
      </c>
      <c r="AW243" t="s">
        <v>165</v>
      </c>
      <c r="AX243" t="s">
        <v>166</v>
      </c>
    </row>
    <row r="244" spans="47:50">
      <c r="AU244" s="72" t="s">
        <v>907</v>
      </c>
      <c r="AV244" s="73" t="s">
        <v>908</v>
      </c>
      <c r="AW244" t="s">
        <v>165</v>
      </c>
      <c r="AX244" t="s">
        <v>166</v>
      </c>
    </row>
    <row r="245" spans="47:50">
      <c r="AU245" s="72" t="s">
        <v>909</v>
      </c>
      <c r="AV245" s="73" t="s">
        <v>910</v>
      </c>
      <c r="AW245" t="s">
        <v>165</v>
      </c>
      <c r="AX245" t="s">
        <v>166</v>
      </c>
    </row>
    <row r="246" spans="47:50">
      <c r="AU246" s="72" t="s">
        <v>911</v>
      </c>
      <c r="AV246" s="73" t="s">
        <v>912</v>
      </c>
      <c r="AW246" t="s">
        <v>165</v>
      </c>
      <c r="AX246" t="s">
        <v>166</v>
      </c>
    </row>
    <row r="247" spans="47:50">
      <c r="AU247" s="72" t="s">
        <v>913</v>
      </c>
      <c r="AV247" s="73" t="s">
        <v>914</v>
      </c>
      <c r="AW247" t="s">
        <v>165</v>
      </c>
      <c r="AX247" t="s">
        <v>165</v>
      </c>
    </row>
    <row r="248" spans="47:50">
      <c r="AU248" s="72" t="s">
        <v>915</v>
      </c>
      <c r="AV248" s="73" t="s">
        <v>916</v>
      </c>
      <c r="AW248" t="s">
        <v>165</v>
      </c>
      <c r="AX248" t="s">
        <v>166</v>
      </c>
    </row>
    <row r="249" spans="47:50">
      <c r="AU249" s="72" t="s">
        <v>917</v>
      </c>
      <c r="AV249" s="73" t="s">
        <v>918</v>
      </c>
      <c r="AW249" t="s">
        <v>165</v>
      </c>
      <c r="AX249" t="s">
        <v>166</v>
      </c>
    </row>
    <row r="250" spans="47:50">
      <c r="AU250" s="72" t="s">
        <v>919</v>
      </c>
      <c r="AV250" s="73" t="s">
        <v>920</v>
      </c>
      <c r="AW250" t="s">
        <v>165</v>
      </c>
      <c r="AX250" t="s">
        <v>166</v>
      </c>
    </row>
    <row r="251" spans="47:50">
      <c r="AU251" s="72" t="s">
        <v>921</v>
      </c>
      <c r="AV251" s="73" t="s">
        <v>922</v>
      </c>
      <c r="AW251" t="s">
        <v>165</v>
      </c>
      <c r="AX251" t="s">
        <v>166</v>
      </c>
    </row>
    <row r="252" spans="47:50">
      <c r="AU252" s="72" t="s">
        <v>923</v>
      </c>
      <c r="AV252" s="73" t="s">
        <v>924</v>
      </c>
      <c r="AW252" t="s">
        <v>165</v>
      </c>
      <c r="AX252" t="s">
        <v>166</v>
      </c>
    </row>
    <row r="253" spans="47:50">
      <c r="AU253" s="72" t="s">
        <v>925</v>
      </c>
      <c r="AV253" s="73" t="s">
        <v>926</v>
      </c>
      <c r="AW253" t="s">
        <v>165</v>
      </c>
      <c r="AX253" t="s">
        <v>165</v>
      </c>
    </row>
    <row r="254" spans="47:50">
      <c r="AU254" s="72" t="s">
        <v>927</v>
      </c>
      <c r="AV254" s="73" t="s">
        <v>928</v>
      </c>
      <c r="AW254" t="s">
        <v>166</v>
      </c>
      <c r="AX254" t="s">
        <v>166</v>
      </c>
    </row>
    <row r="255" spans="47:50">
      <c r="AU255" s="72" t="s">
        <v>929</v>
      </c>
      <c r="AV255" s="73" t="s">
        <v>930</v>
      </c>
      <c r="AW255" t="s">
        <v>165</v>
      </c>
      <c r="AX255" t="s">
        <v>165</v>
      </c>
    </row>
    <row r="256" spans="47:50">
      <c r="AU256" s="72" t="s">
        <v>931</v>
      </c>
      <c r="AV256" s="73" t="s">
        <v>932</v>
      </c>
      <c r="AW256" t="s">
        <v>165</v>
      </c>
      <c r="AX256" t="s">
        <v>165</v>
      </c>
    </row>
    <row r="257" spans="47:50">
      <c r="AU257" s="72" t="s">
        <v>933</v>
      </c>
      <c r="AV257" s="73" t="s">
        <v>934</v>
      </c>
      <c r="AW257" t="s">
        <v>165</v>
      </c>
      <c r="AX257" t="s">
        <v>166</v>
      </c>
    </row>
    <row r="258" spans="47:50">
      <c r="AU258" s="72" t="s">
        <v>935</v>
      </c>
      <c r="AV258" s="73" t="s">
        <v>936</v>
      </c>
      <c r="AW258" t="s">
        <v>165</v>
      </c>
      <c r="AX258" t="s">
        <v>166</v>
      </c>
    </row>
    <row r="259" spans="47:50">
      <c r="AU259" s="72" t="s">
        <v>937</v>
      </c>
      <c r="AV259" s="73" t="s">
        <v>938</v>
      </c>
      <c r="AW259" t="s">
        <v>165</v>
      </c>
      <c r="AX259" t="s">
        <v>166</v>
      </c>
    </row>
  </sheetData>
  <dataValidations count="1">
    <dataValidation type="list" allowBlank="1" showInputMessage="1" showErrorMessage="1" sqref="AZ13" xr:uid="{00000000-0002-0000-1000-000000000000}">
      <formula1>$AZ$5:$AZ$10</formula1>
    </dataValidation>
  </dataValidations>
  <pageMargins left="0.7" right="0.7" top="0.75" bottom="0.75" header="0.3" footer="0.3"/>
  <pageSetup paperSize="9" orientation="portrait"/>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2"/>
  <sheetViews>
    <sheetView showGridLines="0" tabSelected="1" topLeftCell="A3" zoomScaleNormal="100" workbookViewId="0">
      <selection activeCell="B10" sqref="B10"/>
    </sheetView>
  </sheetViews>
  <sheetFormatPr defaultColWidth="0" defaultRowHeight="14.45" zeroHeight="1"/>
  <cols>
    <col min="1" max="1" width="20.5703125" customWidth="1"/>
    <col min="2" max="3" width="50.5703125" customWidth="1"/>
    <col min="4" max="4" width="20.5703125" customWidth="1"/>
    <col min="5" max="16384" width="8.5703125" hidden="1"/>
  </cols>
  <sheetData>
    <row r="1" spans="1:4" s="143" customFormat="1" ht="30" customHeight="1">
      <c r="A1" s="1"/>
      <c r="B1" s="127" t="s">
        <v>0</v>
      </c>
      <c r="C1" s="3"/>
      <c r="D1" s="3"/>
    </row>
    <row r="2" spans="1:4" s="143" customFormat="1" ht="5.0999999999999996" customHeight="1">
      <c r="A2" s="5"/>
      <c r="B2" s="6"/>
      <c r="C2" s="7"/>
      <c r="D2" s="21"/>
    </row>
    <row r="3" spans="1:4" ht="15" customHeight="1">
      <c r="A3" s="21"/>
      <c r="B3" s="21"/>
      <c r="C3" s="21"/>
      <c r="D3" s="21"/>
    </row>
    <row r="4" spans="1:4" ht="15" customHeight="1">
      <c r="A4" s="21"/>
      <c r="B4" s="105" t="s">
        <v>15</v>
      </c>
      <c r="C4" s="9"/>
      <c r="D4" s="21"/>
    </row>
    <row r="5" spans="1:4" ht="15" customHeight="1" thickBot="1">
      <c r="A5" s="21"/>
      <c r="B5" s="10"/>
      <c r="C5" s="11"/>
      <c r="D5" s="21"/>
    </row>
    <row r="6" spans="1:4" ht="15" customHeight="1" thickBot="1">
      <c r="A6" s="21"/>
      <c r="B6" s="107" t="s">
        <v>16</v>
      </c>
      <c r="C6" s="113"/>
      <c r="D6" s="21"/>
    </row>
    <row r="7" spans="1:4" ht="10.35" customHeight="1" thickBot="1">
      <c r="A7" s="21"/>
      <c r="B7" s="21"/>
      <c r="C7" s="21"/>
      <c r="D7" s="21"/>
    </row>
    <row r="8" spans="1:4" ht="15" customHeight="1" thickBot="1">
      <c r="A8" s="21"/>
      <c r="B8" s="107" t="s">
        <v>17</v>
      </c>
      <c r="C8" s="114"/>
      <c r="D8" s="44"/>
    </row>
    <row r="9" spans="1:4" ht="10.35" customHeight="1" thickBot="1">
      <c r="A9" s="21"/>
      <c r="B9" s="21"/>
      <c r="C9" s="21"/>
      <c r="D9" s="21"/>
    </row>
    <row r="10" spans="1:4" ht="100.35" customHeight="1" thickBot="1">
      <c r="A10" s="21"/>
      <c r="B10" s="112" t="s">
        <v>18</v>
      </c>
      <c r="C10" s="115"/>
      <c r="D10" s="21"/>
    </row>
    <row r="11" spans="1:4" ht="15" customHeight="1">
      <c r="A11" s="21"/>
      <c r="B11" s="21"/>
      <c r="C11" s="21"/>
      <c r="D11" s="21"/>
    </row>
    <row r="12" spans="1:4" s="78" customFormat="1" ht="10.35" customHeight="1">
      <c r="A12" s="14"/>
      <c r="B12" s="14"/>
      <c r="C12" s="14"/>
      <c r="D12" s="15"/>
    </row>
    <row r="13" spans="1:4" s="78" customFormat="1" ht="10.35" customHeight="1">
      <c r="A13" s="14"/>
      <c r="B13" s="14"/>
      <c r="C13" s="14"/>
      <c r="D13" s="15"/>
    </row>
    <row r="14" spans="1:4" s="78" customFormat="1" ht="10.35" customHeight="1">
      <c r="A14" s="14"/>
      <c r="B14" s="14"/>
      <c r="C14" s="14"/>
      <c r="D14" s="15"/>
    </row>
    <row r="15" spans="1:4" s="78" customFormat="1" ht="10.35" customHeight="1">
      <c r="A15" s="14"/>
      <c r="B15" s="14"/>
      <c r="C15" s="14"/>
      <c r="D15" s="15"/>
    </row>
    <row r="16" spans="1:4" s="78" customFormat="1" ht="10.35" customHeight="1">
      <c r="A16" s="14"/>
      <c r="B16" s="14"/>
      <c r="C16" s="14"/>
      <c r="D16" s="15"/>
    </row>
    <row r="17" spans="1:4" s="78" customFormat="1" ht="10.35" customHeight="1">
      <c r="A17" s="14"/>
      <c r="B17" s="14"/>
      <c r="C17" s="17"/>
      <c r="D17" s="15"/>
    </row>
    <row r="18" spans="1:4" s="78" customFormat="1" ht="10.35" customHeight="1">
      <c r="A18" s="14"/>
      <c r="B18" s="14"/>
      <c r="C18" s="14"/>
      <c r="D18" s="15"/>
    </row>
    <row r="19" spans="1:4" s="78" customFormat="1" ht="10.35" customHeight="1">
      <c r="A19" s="14"/>
      <c r="B19" s="18"/>
      <c r="C19" s="14"/>
      <c r="D19" s="19"/>
    </row>
    <row r="20" spans="1:4" s="78" customFormat="1" ht="10.35" customHeight="1">
      <c r="A20" s="14"/>
      <c r="B20" s="14"/>
      <c r="C20" s="14"/>
      <c r="D20" s="15"/>
    </row>
    <row r="21" spans="1:4" s="78" customFormat="1" ht="10.35" customHeight="1">
      <c r="A21" s="14"/>
      <c r="B21" s="14"/>
      <c r="C21" s="14"/>
      <c r="D21" s="14"/>
    </row>
    <row r="22" spans="1:4" s="78" customFormat="1" ht="10.35" customHeight="1">
      <c r="A22" s="14"/>
      <c r="B22" s="14"/>
      <c r="C22" s="14"/>
      <c r="D22" s="14"/>
    </row>
  </sheetData>
  <sheetProtection algorithmName="SHA-512" hashValue="bLDnoZh6n5oY80lXICctA5LTX5ir8BItVz+DJTUm/J889e+3iXKeSSTsuMsFn5tK50jb6MZeEwfkH7UQZ0kQlw==" saltValue="U5RGJQiwU4DHWCNgLUKC0A==" spinCount="100000" sheet="1" objects="1" scenarios="1"/>
  <dataValidations count="3">
    <dataValidation type="whole" allowBlank="1" showInputMessage="1" showErrorMessage="1" prompt="Please check that you have entered the correct year." sqref="C8" xr:uid="{00000000-0002-0000-0100-000000000000}">
      <formula1>2018</formula1>
      <formula2>Current_year</formula2>
    </dataValidation>
    <dataValidation type="textLength" operator="lessThan" allowBlank="1" showInputMessage="1" showErrorMessage="1" prompt="Free text_x000a__x000a_Max length 250 characters" sqref="C10" xr:uid="{00000000-0002-0000-0100-000001000000}">
      <formula1>250</formula1>
    </dataValidation>
    <dataValidation type="date" operator="greaterThanOrEqual" allowBlank="1" showInputMessage="1" showErrorMessage="1" prompt="Please check your entry_x000a_" sqref="C6" xr:uid="{00000000-0002-0000-0100-000002000000}">
      <formula1>1/1/2018</formula1>
    </dataValidation>
  </dataValidations>
  <pageMargins left="0.7" right="0.7" top="0.75" bottom="0.75" header="0.3" footer="0.3"/>
  <pageSetup paperSize="9" orientation="portrait" horizontalDpi="90" verticalDpi="9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9"/>
  <sheetViews>
    <sheetView showGridLines="0" topLeftCell="A3" zoomScaleNormal="100" workbookViewId="0">
      <selection activeCell="C18" sqref="C18"/>
    </sheetView>
  </sheetViews>
  <sheetFormatPr defaultColWidth="0" defaultRowHeight="14.45" zeroHeight="1"/>
  <cols>
    <col min="1" max="1" width="21.5703125" customWidth="1"/>
    <col min="2" max="3" width="50.5703125" customWidth="1"/>
    <col min="4" max="4" width="20.5703125" customWidth="1"/>
    <col min="5" max="15" width="9.42578125" hidden="1" customWidth="1"/>
    <col min="16" max="16384" width="9.42578125" hidden="1"/>
  </cols>
  <sheetData>
    <row r="1" spans="1:15" s="4" customFormat="1" ht="30" customHeight="1">
      <c r="A1" s="1"/>
      <c r="B1" s="127" t="s">
        <v>0</v>
      </c>
      <c r="C1" s="3"/>
      <c r="D1" s="3"/>
      <c r="E1" s="143"/>
      <c r="F1" s="143"/>
      <c r="G1" s="143"/>
      <c r="H1" s="143"/>
      <c r="I1" s="143"/>
      <c r="J1" s="143"/>
      <c r="K1" s="143"/>
      <c r="L1" s="143"/>
      <c r="M1" s="143"/>
      <c r="N1" s="143"/>
      <c r="O1" s="143"/>
    </row>
    <row r="2" spans="1:15" s="4" customFormat="1" ht="5.0999999999999996" customHeight="1">
      <c r="A2" s="5"/>
      <c r="B2" s="6"/>
      <c r="C2" s="7"/>
      <c r="D2" s="21"/>
      <c r="E2" s="143"/>
      <c r="F2" s="143"/>
      <c r="G2" s="143"/>
      <c r="H2" s="143"/>
      <c r="I2" s="143"/>
      <c r="J2" s="143"/>
      <c r="K2" s="143"/>
      <c r="L2" s="143"/>
      <c r="M2" s="143"/>
      <c r="N2" s="143"/>
      <c r="O2" s="143"/>
    </row>
    <row r="3" spans="1:15" ht="15" customHeight="1">
      <c r="A3" s="21"/>
      <c r="B3" s="21"/>
      <c r="C3" s="21"/>
      <c r="D3" s="21"/>
    </row>
    <row r="4" spans="1:15" ht="15" customHeight="1">
      <c r="A4" s="21"/>
      <c r="B4" s="105" t="s">
        <v>19</v>
      </c>
      <c r="C4" s="9"/>
      <c r="D4" s="21"/>
    </row>
    <row r="5" spans="1:15" ht="15" customHeight="1" thickBot="1">
      <c r="A5" s="21"/>
      <c r="B5" s="10"/>
      <c r="C5" s="11"/>
      <c r="D5" s="21"/>
    </row>
    <row r="6" spans="1:15" ht="15" customHeight="1" thickBot="1">
      <c r="A6" s="21"/>
      <c r="B6" s="107" t="s">
        <v>20</v>
      </c>
      <c r="C6" s="116"/>
      <c r="D6" s="21"/>
    </row>
    <row r="7" spans="1:15" ht="10.35" customHeight="1" thickBot="1">
      <c r="A7" s="21"/>
      <c r="B7" s="21"/>
      <c r="C7" s="21"/>
      <c r="D7" s="43"/>
    </row>
    <row r="8" spans="1:15" ht="15" customHeight="1" thickBot="1">
      <c r="A8" s="21"/>
      <c r="B8" s="107" t="s">
        <v>21</v>
      </c>
      <c r="C8" s="116"/>
      <c r="D8" s="21"/>
      <c r="E8" s="144"/>
      <c r="F8" s="144" t="str">
        <f>LEFT(C8,1)</f>
        <v/>
      </c>
      <c r="G8" s="144" t="str">
        <f>MID(C8,2,1)</f>
        <v/>
      </c>
      <c r="H8" s="144" t="str">
        <f>MID(C8,3,1)</f>
        <v/>
      </c>
      <c r="I8" s="144" t="str">
        <f>MID(C8,4,1)</f>
        <v/>
      </c>
      <c r="J8" s="144" t="str">
        <f>MID(C8,5,1)</f>
        <v/>
      </c>
      <c r="K8" s="144" t="str">
        <f>MID(C8,6,1)</f>
        <v/>
      </c>
      <c r="L8" s="144" t="str">
        <f>MID(C8,7,1)</f>
        <v/>
      </c>
      <c r="M8" s="144" t="str">
        <f>MID(C8,8,1)</f>
        <v/>
      </c>
      <c r="N8" s="144" t="str">
        <f>MID(C8,9,1)</f>
        <v/>
      </c>
      <c r="O8" s="144" t="str">
        <f>RIGHT(C8,1)</f>
        <v/>
      </c>
    </row>
    <row r="9" spans="1:15" ht="10.35" customHeight="1">
      <c r="A9" s="21"/>
      <c r="B9" s="21"/>
      <c r="C9" s="21"/>
      <c r="D9" s="21"/>
      <c r="E9" t="b">
        <f>AND(F9,G9,H9,I9,J9,K9,L9,M9,N9,O9)</f>
        <v>0</v>
      </c>
      <c r="F9" t="b">
        <f>NOT(ISNUMBER(VALUE(F8)))</f>
        <v>1</v>
      </c>
      <c r="G9" t="b">
        <f>NOT(ISNUMBER(VALUE(G8)))</f>
        <v>1</v>
      </c>
      <c r="H9" t="b">
        <f>ISNUMBER(VALUE(H8))</f>
        <v>0</v>
      </c>
      <c r="I9" t="b">
        <f>ISNUMBER(VALUE(I8))</f>
        <v>0</v>
      </c>
      <c r="J9" t="b">
        <f>NOT(ISNUMBER(VALUE(J8)))</f>
        <v>1</v>
      </c>
      <c r="K9" t="b">
        <f>NOT(ISNUMBER(VALUE(K8)))</f>
        <v>1</v>
      </c>
      <c r="L9" t="b">
        <f>ISNUMBER(VALUE(L8))</f>
        <v>0</v>
      </c>
      <c r="M9" t="b">
        <f>ISNUMBER(VALUE(M8))</f>
        <v>0</v>
      </c>
      <c r="N9" t="b">
        <f>NOT(ISNUMBER(VALUE(N8)))</f>
        <v>1</v>
      </c>
      <c r="O9" t="b">
        <f>NOT(ISNUMBER(VALUE(O8)))</f>
        <v>1</v>
      </c>
    </row>
    <row r="10" spans="1:15" s="22" customFormat="1" ht="15" customHeight="1">
      <c r="B10" s="105" t="s">
        <v>22</v>
      </c>
      <c r="E10" s="145"/>
      <c r="F10" s="145"/>
      <c r="G10" s="145"/>
      <c r="H10" s="145"/>
      <c r="I10" s="145"/>
      <c r="J10" s="145"/>
      <c r="K10" s="145"/>
      <c r="L10" s="145"/>
      <c r="M10" s="145"/>
      <c r="N10" s="145"/>
      <c r="O10" s="145"/>
    </row>
    <row r="11" spans="1:15" ht="10.35" customHeight="1" thickBot="1">
      <c r="A11" s="21"/>
      <c r="B11" s="21"/>
      <c r="C11" s="21"/>
      <c r="D11" s="21"/>
    </row>
    <row r="12" spans="1:15" ht="15" customHeight="1" thickBot="1">
      <c r="A12" s="21"/>
      <c r="B12" s="107" t="s">
        <v>23</v>
      </c>
      <c r="C12" s="116"/>
      <c r="D12" s="21"/>
    </row>
    <row r="13" spans="1:15" ht="10.35" customHeight="1" thickBot="1">
      <c r="A13" s="21"/>
      <c r="B13" s="21"/>
      <c r="C13" s="21"/>
      <c r="D13" s="21"/>
    </row>
    <row r="14" spans="1:15" ht="15" customHeight="1" thickBot="1">
      <c r="A14" s="21"/>
      <c r="B14" s="107" t="s">
        <v>24</v>
      </c>
      <c r="C14" s="117"/>
      <c r="D14" s="21"/>
    </row>
    <row r="15" spans="1:15" ht="10.35" customHeight="1" thickBot="1">
      <c r="A15" s="21"/>
      <c r="B15" s="21"/>
      <c r="C15" s="21"/>
      <c r="D15" s="21"/>
    </row>
    <row r="16" spans="1:15" ht="15" customHeight="1" thickBot="1">
      <c r="A16" s="21"/>
      <c r="B16" s="107" t="s">
        <v>25</v>
      </c>
      <c r="C16" s="116"/>
      <c r="D16" s="21"/>
    </row>
    <row r="17" spans="1:15" ht="10.35" customHeight="1" thickBot="1">
      <c r="A17" s="21"/>
      <c r="B17" s="21"/>
      <c r="C17" s="21"/>
      <c r="D17" s="21"/>
    </row>
    <row r="18" spans="1:15" ht="15" customHeight="1" thickBot="1">
      <c r="A18" s="21"/>
      <c r="B18" s="107" t="s">
        <v>26</v>
      </c>
      <c r="C18" s="115"/>
      <c r="D18" s="21"/>
    </row>
    <row r="19" spans="1:15" ht="10.35" customHeight="1">
      <c r="A19" s="21"/>
      <c r="B19" s="21"/>
      <c r="C19" s="21"/>
      <c r="D19" s="21"/>
    </row>
    <row r="20" spans="1:15" s="22" customFormat="1" ht="15" customHeight="1">
      <c r="B20" s="105" t="s">
        <v>27</v>
      </c>
      <c r="E20" s="145"/>
      <c r="F20" s="145"/>
      <c r="G20" s="145"/>
      <c r="H20" s="145"/>
      <c r="I20" s="145"/>
      <c r="J20" s="145"/>
      <c r="K20" s="145"/>
      <c r="L20" s="145"/>
      <c r="M20" s="145"/>
      <c r="N20" s="145"/>
      <c r="O20" s="145"/>
    </row>
    <row r="21" spans="1:15" ht="10.35" customHeight="1" thickBot="1">
      <c r="A21" s="21"/>
      <c r="B21" s="21"/>
      <c r="C21" s="23"/>
      <c r="D21" s="21"/>
    </row>
    <row r="22" spans="1:15" ht="15" customHeight="1" thickBot="1">
      <c r="A22" s="21"/>
      <c r="B22" s="107" t="s">
        <v>28</v>
      </c>
      <c r="C22" s="115" t="s">
        <v>29</v>
      </c>
      <c r="D22" s="21"/>
    </row>
    <row r="23" spans="1:15" ht="10.35" customHeight="1" thickBot="1">
      <c r="A23" s="21"/>
      <c r="B23" s="21"/>
      <c r="C23" s="23"/>
      <c r="D23" s="21"/>
    </row>
    <row r="24" spans="1:15" ht="15" customHeight="1" thickBot="1">
      <c r="A24" s="21"/>
      <c r="B24" s="107" t="s">
        <v>30</v>
      </c>
      <c r="C24" s="115" t="s">
        <v>29</v>
      </c>
      <c r="D24" s="21"/>
    </row>
    <row r="25" spans="1:15" ht="10.35" customHeight="1" thickBot="1">
      <c r="A25" s="21"/>
      <c r="B25" s="21"/>
      <c r="C25" s="23"/>
      <c r="D25" s="21"/>
    </row>
    <row r="26" spans="1:15" ht="15" customHeight="1" thickBot="1">
      <c r="A26" s="21"/>
      <c r="B26" s="107" t="s">
        <v>31</v>
      </c>
      <c r="C26" s="115" t="s">
        <v>29</v>
      </c>
      <c r="D26" s="21"/>
    </row>
    <row r="27" spans="1:15" ht="10.35" customHeight="1" thickBot="1">
      <c r="A27" s="21"/>
      <c r="B27" s="21"/>
      <c r="C27" s="23"/>
      <c r="D27" s="21"/>
    </row>
    <row r="28" spans="1:15" ht="15" customHeight="1" thickBot="1">
      <c r="A28" s="21"/>
      <c r="B28" s="107" t="s">
        <v>32</v>
      </c>
      <c r="C28" s="115" t="s">
        <v>29</v>
      </c>
      <c r="D28" s="21"/>
    </row>
    <row r="29" spans="1:15" ht="10.35" customHeight="1" thickBot="1">
      <c r="A29" s="21"/>
      <c r="B29" s="21"/>
      <c r="C29" s="23"/>
      <c r="D29" s="21"/>
    </row>
    <row r="30" spans="1:15" ht="15" customHeight="1" thickBot="1">
      <c r="A30" s="21"/>
      <c r="B30" s="107" t="s">
        <v>33</v>
      </c>
      <c r="C30" s="115" t="s">
        <v>29</v>
      </c>
      <c r="D30" s="21"/>
    </row>
    <row r="31" spans="1:15" ht="10.35" customHeight="1" thickBot="1">
      <c r="A31" s="21"/>
      <c r="B31" s="21"/>
      <c r="C31" s="23"/>
      <c r="D31" s="21"/>
    </row>
    <row r="32" spans="1:15" ht="15" customHeight="1" thickBot="1">
      <c r="A32" s="21"/>
      <c r="B32" s="107" t="s">
        <v>34</v>
      </c>
      <c r="C32" s="115" t="s">
        <v>29</v>
      </c>
      <c r="D32" s="21"/>
    </row>
    <row r="33" spans="1:15" ht="10.35" customHeight="1" thickBot="1">
      <c r="A33" s="21"/>
      <c r="B33" s="21"/>
      <c r="C33" s="23"/>
      <c r="D33" s="21"/>
    </row>
    <row r="34" spans="1:15" ht="15" customHeight="1" thickBot="1">
      <c r="A34" s="21"/>
      <c r="B34" s="107" t="s">
        <v>35</v>
      </c>
      <c r="C34" s="115" t="s">
        <v>29</v>
      </c>
      <c r="D34" s="21"/>
    </row>
    <row r="35" spans="1:15" ht="10.35" customHeight="1" thickBot="1">
      <c r="A35" s="21"/>
      <c r="B35" s="21"/>
      <c r="C35" s="23"/>
      <c r="D35" s="21"/>
    </row>
    <row r="36" spans="1:15" ht="15" customHeight="1" thickBot="1">
      <c r="A36" s="21"/>
      <c r="B36" s="107" t="s">
        <v>36</v>
      </c>
      <c r="C36" s="115" t="s">
        <v>29</v>
      </c>
      <c r="D36" s="21"/>
    </row>
    <row r="37" spans="1:15" ht="15" customHeight="1">
      <c r="A37" s="21"/>
      <c r="B37" s="21"/>
      <c r="C37" s="21"/>
      <c r="D37" s="21"/>
    </row>
    <row r="38" spans="1:15" ht="15" customHeight="1">
      <c r="A38" s="21"/>
      <c r="B38" s="21"/>
      <c r="C38" s="21"/>
      <c r="D38" s="21"/>
    </row>
    <row r="39" spans="1:15" s="16" customFormat="1" ht="10.35" customHeight="1">
      <c r="A39" s="14"/>
      <c r="B39" s="14"/>
      <c r="C39" s="14"/>
      <c r="D39" s="15"/>
      <c r="E39" s="78"/>
      <c r="F39" s="78"/>
      <c r="G39" s="78"/>
      <c r="H39" s="78"/>
      <c r="I39" s="78"/>
      <c r="J39" s="78"/>
      <c r="K39" s="78"/>
      <c r="L39" s="78"/>
      <c r="M39" s="78"/>
      <c r="N39" s="78"/>
      <c r="O39" s="78"/>
    </row>
    <row r="40" spans="1:15" s="16" customFormat="1" ht="10.35" customHeight="1">
      <c r="A40" s="14"/>
      <c r="B40" s="14"/>
      <c r="C40" s="14"/>
      <c r="D40" s="15"/>
      <c r="E40" s="78"/>
      <c r="F40" s="78"/>
      <c r="G40" s="78"/>
      <c r="H40" s="78"/>
      <c r="I40" s="78"/>
      <c r="J40" s="78"/>
      <c r="K40" s="78"/>
      <c r="L40" s="78"/>
      <c r="M40" s="78"/>
      <c r="N40" s="78"/>
      <c r="O40" s="78"/>
    </row>
    <row r="41" spans="1:15" s="16" customFormat="1" ht="10.35" customHeight="1">
      <c r="A41" s="14"/>
      <c r="B41" s="14"/>
      <c r="C41" s="14"/>
      <c r="D41" s="15"/>
      <c r="E41" s="78"/>
      <c r="F41" s="78"/>
      <c r="G41" s="78"/>
      <c r="H41" s="78"/>
      <c r="I41" s="78"/>
      <c r="J41" s="78"/>
      <c r="K41" s="78"/>
      <c r="L41" s="78"/>
      <c r="M41" s="78"/>
      <c r="N41" s="78"/>
      <c r="O41" s="78"/>
    </row>
    <row r="42" spans="1:15" s="16" customFormat="1" ht="10.35" customHeight="1">
      <c r="A42" s="14"/>
      <c r="B42" s="14"/>
      <c r="C42" s="14"/>
      <c r="D42" s="15"/>
      <c r="E42" s="78"/>
      <c r="F42" s="78"/>
      <c r="G42" s="78"/>
      <c r="H42" s="78"/>
      <c r="I42" s="78"/>
      <c r="J42" s="78"/>
      <c r="K42" s="78"/>
      <c r="L42" s="78"/>
      <c r="M42" s="78"/>
      <c r="N42" s="78"/>
      <c r="O42" s="78"/>
    </row>
    <row r="43" spans="1:15" s="16" customFormat="1" ht="10.35" customHeight="1">
      <c r="A43" s="14"/>
      <c r="B43" s="14"/>
      <c r="C43" s="14"/>
      <c r="D43" s="15"/>
      <c r="E43" s="78"/>
      <c r="F43" s="78"/>
      <c r="G43" s="78"/>
      <c r="H43" s="78"/>
      <c r="I43" s="78"/>
      <c r="J43" s="78"/>
      <c r="K43" s="78"/>
      <c r="L43" s="78"/>
      <c r="M43" s="78"/>
      <c r="N43" s="78"/>
      <c r="O43" s="78"/>
    </row>
    <row r="44" spans="1:15" s="16" customFormat="1" ht="10.35" customHeight="1">
      <c r="A44" s="14"/>
      <c r="B44" s="14"/>
      <c r="C44" s="17"/>
      <c r="D44" s="15"/>
      <c r="E44" s="78"/>
      <c r="F44" s="78"/>
      <c r="G44" s="78"/>
      <c r="H44" s="78"/>
      <c r="I44" s="78"/>
      <c r="J44" s="78"/>
      <c r="K44" s="78"/>
      <c r="L44" s="78"/>
      <c r="M44" s="78"/>
      <c r="N44" s="78"/>
      <c r="O44" s="78"/>
    </row>
    <row r="45" spans="1:15" s="16" customFormat="1" ht="10.35" customHeight="1">
      <c r="A45" s="14"/>
      <c r="B45" s="14"/>
      <c r="C45" s="14"/>
      <c r="D45" s="15"/>
      <c r="E45" s="78"/>
      <c r="F45" s="78"/>
      <c r="G45" s="78"/>
      <c r="H45" s="78"/>
      <c r="I45" s="78"/>
      <c r="J45" s="78"/>
      <c r="K45" s="78"/>
      <c r="L45" s="78"/>
      <c r="M45" s="78"/>
      <c r="N45" s="78"/>
      <c r="O45" s="78"/>
    </row>
    <row r="46" spans="1:15" s="16" customFormat="1" ht="10.35" customHeight="1">
      <c r="A46" s="14"/>
      <c r="B46" s="18"/>
      <c r="C46" s="14"/>
      <c r="D46" s="19"/>
      <c r="E46" s="78"/>
      <c r="F46" s="78"/>
      <c r="G46" s="78"/>
      <c r="H46" s="78"/>
      <c r="I46" s="78"/>
      <c r="J46" s="78"/>
      <c r="K46" s="78"/>
      <c r="L46" s="78"/>
      <c r="M46" s="78"/>
      <c r="N46" s="78"/>
      <c r="O46" s="78"/>
    </row>
    <row r="47" spans="1:15" s="16" customFormat="1" ht="10.35" customHeight="1">
      <c r="A47" s="14"/>
      <c r="B47" s="14"/>
      <c r="C47" s="14"/>
      <c r="D47" s="15"/>
      <c r="E47" s="78"/>
      <c r="F47" s="78"/>
      <c r="G47" s="78"/>
      <c r="H47" s="78"/>
      <c r="I47" s="78"/>
      <c r="J47" s="78"/>
      <c r="K47" s="78"/>
      <c r="L47" s="78"/>
      <c r="M47" s="78"/>
      <c r="N47" s="78"/>
      <c r="O47" s="78"/>
    </row>
    <row r="48" spans="1:15" s="16" customFormat="1" ht="10.35" customHeight="1">
      <c r="A48" s="14"/>
      <c r="B48" s="14"/>
      <c r="C48" s="14"/>
      <c r="D48" s="14"/>
      <c r="E48" s="78"/>
      <c r="F48" s="78"/>
      <c r="G48" s="78"/>
      <c r="H48" s="78"/>
      <c r="I48" s="78"/>
      <c r="J48" s="78"/>
      <c r="K48" s="78"/>
      <c r="L48" s="78"/>
      <c r="M48" s="78"/>
      <c r="N48" s="78"/>
      <c r="O48" s="78"/>
    </row>
    <row r="49" spans="1:15" s="16" customFormat="1" ht="10.35" customHeight="1">
      <c r="A49" s="14"/>
      <c r="B49" s="14"/>
      <c r="C49" s="14"/>
      <c r="D49" s="14"/>
      <c r="E49" s="78"/>
      <c r="F49" s="78"/>
      <c r="G49" s="78"/>
      <c r="H49" s="78"/>
      <c r="I49" s="78"/>
      <c r="J49" s="78"/>
      <c r="K49" s="78"/>
      <c r="L49" s="78"/>
      <c r="M49" s="78"/>
      <c r="N49" s="78"/>
      <c r="O49" s="78"/>
    </row>
  </sheetData>
  <sheetProtection algorithmName="SHA-512" hashValue="hIsNLZlS4df6MZWgJRScP0Xsx3MP5XBIQuv5P6m/DHmZwLJmw0WU1AwjfhUrs/fvedi4Xz9OXs1bAmzo27hWLA==" saltValue="TBleQFPwlIMALmGLdszqUg==" spinCount="100000" sheet="1" objects="1" scenarios="1"/>
  <dataValidations count="8">
    <dataValidation type="list" allowBlank="1" showInputMessage="1" showErrorMessage="1" sqref="C26 C22 C24 C28 C36 C30 C32 C34" xr:uid="{00000000-0002-0000-0200-000000000000}">
      <formula1>"Select,Yes,No"</formula1>
    </dataValidation>
    <dataValidation type="custom" operator="equal" allowBlank="1" showInputMessage="1" showErrorMessage="1" error="the format is incorrect.  Please check." prompt="Enter Organisation ID in the format XXnnXXnnXX._x000a_X is a letter _x000a_n is a number" sqref="C8" xr:uid="{00000000-0002-0000-0200-000001000000}">
      <formula1>E9=TRUE</formula1>
    </dataValidation>
    <dataValidation type="textLength" operator="lessThan" allowBlank="1" showInputMessage="1" showErrorMessage="1" prompt="Max length is 100 characters" sqref="C12" xr:uid="{00000000-0002-0000-0200-000002000000}">
      <formula1>100</formula1>
    </dataValidation>
    <dataValidation type="whole" allowBlank="1" showInputMessage="1" showErrorMessage="1" sqref="C14" xr:uid="{00000000-0002-0000-0200-000003000000}">
      <formula1>0</formula1>
      <formula2>99999999999</formula2>
    </dataValidation>
    <dataValidation type="custom" allowBlank="1" showInputMessage="1" showErrorMessage="1" error="This is not recognised as an email address." sqref="C16" xr:uid="{00000000-0002-0000-0200-000004000000}">
      <formula1>ISNUMBER(MATCH("*@*.*",C16,0))</formula1>
    </dataValidation>
    <dataValidation type="textLength" operator="lessThan" allowBlank="1" showInputMessage="1" showErrorMessage="1" prompt="This field accepts up to 100 characters" sqref="C6" xr:uid="{00000000-0002-0000-0200-000005000000}">
      <formula1>101</formula1>
    </dataValidation>
    <dataValidation type="custom" allowBlank="1" showInputMessage="1" showErrorMessage="1" prompt="Enter EORI number in format GBnnnnnnnnnnnn_x000a__x000a_n is a number" sqref="C18" xr:uid="{00000000-0002-0000-0200-000006000000}">
      <formula1>AND(LEN(C18)=14, LEFT(C18,2) = "GB", ISNUMBER(VALUE(MID(C18, 3, 9))))</formula1>
    </dataValidation>
    <dataValidation type="custom" allowBlank="1" showInputMessage="1" showErrorMessage="1" sqref="D8" xr:uid="{00000000-0002-0000-0200-000007000000}">
      <formula1>E9=TRUE</formula1>
    </dataValidation>
  </dataValidations>
  <pageMargins left="0.7" right="0.7" top="0.75" bottom="0.75" header="0.3" footer="0.3"/>
  <pageSetup paperSize="9" orientation="portrait" horizontalDpi="90" verticalDpi="9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40"/>
  <sheetViews>
    <sheetView showGridLines="0" zoomScaleNormal="100" workbookViewId="0">
      <selection activeCell="B6" sqref="B6:L6"/>
    </sheetView>
  </sheetViews>
  <sheetFormatPr defaultColWidth="0" defaultRowHeight="14.45" zeroHeight="1"/>
  <cols>
    <col min="1" max="3" width="20.5703125" customWidth="1"/>
    <col min="4" max="8" width="20.5703125" style="20" hidden="1" customWidth="1"/>
    <col min="9" max="11" width="20.5703125" customWidth="1"/>
    <col min="12" max="12" width="50.5703125" customWidth="1"/>
    <col min="13" max="13" width="20.5703125" hidden="1" customWidth="1"/>
    <col min="14" max="14" width="20.5703125" customWidth="1"/>
    <col min="15" max="16384" width="8.5703125" hidden="1"/>
  </cols>
  <sheetData>
    <row r="1" spans="1:14" s="4" customFormat="1" ht="30" customHeight="1">
      <c r="A1" s="1"/>
      <c r="B1" s="127" t="s">
        <v>0</v>
      </c>
      <c r="C1" s="2"/>
      <c r="D1" s="39"/>
      <c r="E1" s="39"/>
      <c r="F1" s="39"/>
      <c r="G1" s="39"/>
      <c r="H1" s="39"/>
      <c r="I1" s="3"/>
      <c r="J1" s="3"/>
      <c r="K1" s="3"/>
      <c r="L1" s="3"/>
      <c r="M1" s="39"/>
      <c r="N1" s="3"/>
    </row>
    <row r="2" spans="1:14" s="4" customFormat="1" ht="5.0999999999999996" customHeight="1">
      <c r="A2" s="5"/>
      <c r="B2" s="6"/>
      <c r="C2" s="6"/>
      <c r="D2" s="39"/>
      <c r="E2" s="39"/>
      <c r="F2" s="39"/>
      <c r="G2" s="39"/>
      <c r="H2" s="39"/>
      <c r="I2" s="7"/>
      <c r="J2" s="7"/>
      <c r="K2" s="7"/>
      <c r="L2" s="7"/>
      <c r="M2" s="39"/>
      <c r="N2" s="21"/>
    </row>
    <row r="3" spans="1:14" ht="15" customHeight="1">
      <c r="A3" s="21"/>
      <c r="B3" s="133" t="str">
        <f>IF(Producer="Select"," ",IF(Producer="yes","Please fill in the details on this form","You do not need to enter details on this form"))</f>
        <v xml:space="preserve"> </v>
      </c>
      <c r="C3" s="21"/>
      <c r="I3" s="21"/>
      <c r="J3" s="21"/>
      <c r="K3" s="21"/>
      <c r="L3" s="21"/>
      <c r="M3" s="20"/>
      <c r="N3" s="21"/>
    </row>
    <row r="4" spans="1:14" ht="15" customHeight="1">
      <c r="A4" s="21"/>
      <c r="B4" s="133"/>
      <c r="C4" s="21"/>
      <c r="I4" s="21"/>
      <c r="J4" s="21"/>
      <c r="K4" s="21"/>
      <c r="L4" s="21"/>
      <c r="M4" s="20"/>
      <c r="N4" s="21"/>
    </row>
    <row r="5" spans="1:14" ht="15" customHeight="1">
      <c r="A5" s="21"/>
      <c r="B5" s="105" t="s">
        <v>37</v>
      </c>
      <c r="C5" s="8"/>
      <c r="D5" s="40"/>
      <c r="E5" s="40"/>
      <c r="F5" s="40"/>
      <c r="G5" s="40"/>
      <c r="H5" s="40"/>
      <c r="I5" s="21"/>
      <c r="J5" s="21"/>
      <c r="K5" s="21"/>
      <c r="L5" s="21"/>
      <c r="M5" s="20"/>
      <c r="N5" s="21"/>
    </row>
    <row r="6" spans="1:14" ht="39" customHeight="1">
      <c r="A6" s="21"/>
      <c r="B6" s="162" t="s">
        <v>38</v>
      </c>
      <c r="C6" s="163"/>
      <c r="D6" s="163"/>
      <c r="E6" s="163"/>
      <c r="F6" s="163"/>
      <c r="G6" s="163"/>
      <c r="H6" s="163"/>
      <c r="I6" s="163"/>
      <c r="J6" s="163"/>
      <c r="K6" s="163"/>
      <c r="L6" s="163"/>
      <c r="M6" s="20"/>
      <c r="N6" s="21"/>
    </row>
    <row r="7" spans="1:14" s="121" customFormat="1" ht="15" customHeight="1">
      <c r="A7" s="120"/>
      <c r="B7" s="107" t="s">
        <v>39</v>
      </c>
      <c r="C7" s="107" t="s">
        <v>40</v>
      </c>
      <c r="D7" s="118" t="s">
        <v>41</v>
      </c>
      <c r="E7" s="118" t="s">
        <v>42</v>
      </c>
      <c r="F7" s="118" t="s">
        <v>43</v>
      </c>
      <c r="G7" s="118" t="s">
        <v>44</v>
      </c>
      <c r="H7" s="118" t="s">
        <v>45</v>
      </c>
      <c r="I7" s="107" t="s">
        <v>46</v>
      </c>
      <c r="J7" s="107" t="s">
        <v>47</v>
      </c>
      <c r="K7" s="107" t="s">
        <v>48</v>
      </c>
      <c r="L7" s="112" t="s">
        <v>18</v>
      </c>
      <c r="M7" s="146" t="s">
        <v>49</v>
      </c>
      <c r="N7" s="107"/>
    </row>
    <row r="8" spans="1:14" ht="15" customHeight="1" thickBot="1">
      <c r="A8" s="21"/>
      <c r="B8" s="12"/>
      <c r="C8" s="12"/>
      <c r="D8" s="28"/>
      <c r="E8" s="28"/>
      <c r="F8" s="28"/>
      <c r="G8" s="28"/>
      <c r="H8" s="28"/>
      <c r="I8" s="12"/>
      <c r="J8" s="12"/>
      <c r="K8" s="12"/>
      <c r="L8" s="13"/>
      <c r="M8" s="29"/>
      <c r="N8" s="12"/>
    </row>
    <row r="9" spans="1:14"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23" t="e">
        <f>K9*H9</f>
        <v>#VALUE!</v>
      </c>
      <c r="N9" s="125"/>
    </row>
    <row r="10" spans="1:14"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23" t="e">
        <f t="shared" ref="M10:M33" si="0">K10*H10</f>
        <v>#VALUE!</v>
      </c>
      <c r="N10" s="125"/>
    </row>
    <row r="11" spans="1:14"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23" t="e">
        <f t="shared" si="0"/>
        <v>#VALUE!</v>
      </c>
      <c r="N11" s="125"/>
    </row>
    <row r="12" spans="1:14"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23" t="e">
        <f t="shared" si="0"/>
        <v>#VALUE!</v>
      </c>
      <c r="N12" s="125"/>
    </row>
    <row r="13" spans="1:14"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23" t="e">
        <f t="shared" si="0"/>
        <v>#VALUE!</v>
      </c>
      <c r="N13" s="125"/>
    </row>
    <row r="14" spans="1:14"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23" t="e">
        <f t="shared" si="0"/>
        <v>#VALUE!</v>
      </c>
      <c r="N14" s="125"/>
    </row>
    <row r="15" spans="1:14"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23" t="e">
        <f t="shared" si="0"/>
        <v>#VALUE!</v>
      </c>
      <c r="N15" s="125"/>
    </row>
    <row r="16" spans="1:14"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23" t="e">
        <f t="shared" si="0"/>
        <v>#VALUE!</v>
      </c>
      <c r="N16" s="125"/>
    </row>
    <row r="17" spans="1:14"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23" t="e">
        <f t="shared" si="0"/>
        <v>#VALUE!</v>
      </c>
      <c r="N17" s="125"/>
    </row>
    <row r="18" spans="1:14"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23" t="e">
        <f t="shared" si="0"/>
        <v>#VALUE!</v>
      </c>
      <c r="N18" s="125"/>
    </row>
    <row r="19" spans="1:14"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23" t="e">
        <f t="shared" si="0"/>
        <v>#VALUE!</v>
      </c>
      <c r="N19" s="125"/>
    </row>
    <row r="20" spans="1:14"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23" t="e">
        <f t="shared" si="0"/>
        <v>#VALUE!</v>
      </c>
      <c r="N20" s="125"/>
    </row>
    <row r="21" spans="1:14"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23" t="e">
        <f t="shared" si="0"/>
        <v>#VALUE!</v>
      </c>
      <c r="N21" s="125"/>
    </row>
    <row r="22" spans="1:14"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23" t="e">
        <f t="shared" si="0"/>
        <v>#VALUE!</v>
      </c>
      <c r="N22" s="125"/>
    </row>
    <row r="23" spans="1:14"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23" t="e">
        <f t="shared" si="0"/>
        <v>#VALUE!</v>
      </c>
      <c r="N23" s="125"/>
    </row>
    <row r="24" spans="1:14"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23" t="e">
        <f t="shared" si="0"/>
        <v>#VALUE!</v>
      </c>
      <c r="N24" s="125"/>
    </row>
    <row r="25" spans="1:14"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23" t="e">
        <f t="shared" si="0"/>
        <v>#VALUE!</v>
      </c>
      <c r="N25" s="125"/>
    </row>
    <row r="26" spans="1:14"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23" t="e">
        <f t="shared" si="0"/>
        <v>#VALUE!</v>
      </c>
      <c r="N26" s="125"/>
    </row>
    <row r="27" spans="1:14"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23" t="e">
        <f t="shared" si="0"/>
        <v>#VALUE!</v>
      </c>
      <c r="N27" s="125"/>
    </row>
    <row r="28" spans="1:14"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23" t="e">
        <f t="shared" si="0"/>
        <v>#VALUE!</v>
      </c>
      <c r="N28" s="125"/>
    </row>
    <row r="29" spans="1:14"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23" t="e">
        <f t="shared" si="0"/>
        <v>#VALUE!</v>
      </c>
      <c r="N29" s="125"/>
    </row>
    <row r="30" spans="1:14"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23" t="e">
        <f t="shared" si="0"/>
        <v>#VALUE!</v>
      </c>
      <c r="N30" s="125"/>
    </row>
    <row r="31" spans="1:14"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23" t="e">
        <f t="shared" si="0"/>
        <v>#VALUE!</v>
      </c>
      <c r="N31" s="125"/>
    </row>
    <row r="32" spans="1:14"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23" t="e">
        <f t="shared" si="0"/>
        <v>#VALUE!</v>
      </c>
      <c r="N32" s="125"/>
    </row>
    <row r="33" spans="1:14"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23" t="e">
        <f t="shared" si="0"/>
        <v>#VALUE!</v>
      </c>
      <c r="N33" s="125"/>
    </row>
    <row r="34" spans="1:14" ht="15" customHeight="1">
      <c r="A34" s="21"/>
      <c r="B34" s="24"/>
      <c r="C34" s="24"/>
      <c r="D34" s="30"/>
      <c r="E34" s="30"/>
      <c r="F34" s="30"/>
      <c r="G34" s="30"/>
      <c r="H34" s="30"/>
      <c r="I34" s="24"/>
      <c r="J34" s="24"/>
      <c r="K34" s="24"/>
      <c r="L34" s="24"/>
      <c r="M34" s="30"/>
      <c r="N34" s="12"/>
    </row>
    <row r="35" spans="1:14" ht="15" customHeight="1">
      <c r="A35" s="21"/>
      <c r="B35" s="25"/>
      <c r="C35" s="26"/>
      <c r="D35" s="42"/>
      <c r="E35" s="42"/>
      <c r="F35" s="42"/>
      <c r="G35" s="42"/>
      <c r="H35" s="42"/>
      <c r="I35" s="21"/>
      <c r="J35" s="21"/>
      <c r="K35" s="21"/>
      <c r="L35" s="21"/>
      <c r="M35" s="20"/>
      <c r="N35" s="21"/>
    </row>
    <row r="36" spans="1:14" ht="15" customHeight="1">
      <c r="A36" s="21"/>
      <c r="B36" s="21"/>
      <c r="C36" s="21"/>
      <c r="I36" s="21"/>
      <c r="J36" s="21"/>
      <c r="K36" s="21"/>
      <c r="L36" s="21"/>
      <c r="M36" s="20"/>
      <c r="N36" s="21"/>
    </row>
    <row r="37" spans="1:14" hidden="1">
      <c r="A37" s="21"/>
      <c r="B37" s="21"/>
      <c r="C37" s="21"/>
      <c r="I37" s="21"/>
      <c r="J37" s="21"/>
      <c r="K37" s="21"/>
      <c r="L37" s="21"/>
      <c r="M37" s="21"/>
      <c r="N37" s="21"/>
    </row>
    <row r="38" spans="1:14" hidden="1">
      <c r="A38" s="21"/>
      <c r="B38" s="21"/>
      <c r="C38" s="21"/>
      <c r="I38" s="21"/>
      <c r="J38" s="21"/>
      <c r="K38" s="21"/>
      <c r="L38" s="21"/>
      <c r="M38" s="21"/>
      <c r="N38" s="21"/>
    </row>
    <row r="39" spans="1:14" hidden="1">
      <c r="A39" s="21"/>
      <c r="B39" s="21"/>
      <c r="C39" s="21"/>
      <c r="I39" s="21"/>
      <c r="J39" s="21"/>
      <c r="K39" s="21"/>
      <c r="L39" s="21"/>
      <c r="M39" s="21"/>
      <c r="N39" s="21"/>
    </row>
    <row r="40" spans="1:14" ht="50.1" hidden="1" customHeight="1">
      <c r="A40" s="21"/>
      <c r="B40" s="21"/>
      <c r="C40" s="21"/>
      <c r="I40" s="21"/>
      <c r="J40" s="21"/>
      <c r="K40" s="21"/>
      <c r="L40" s="21"/>
      <c r="M40" s="21"/>
      <c r="N40" s="21"/>
    </row>
  </sheetData>
  <sheetProtection algorithmName="SHA-512" hashValue="p1USA3/jK9tEDbSRK89EEODYC8/FkWLLJKerzmhrbF4GSjajZ3jaGCbt+iDzarzFv4RSNbDZjQhku9zrXyaD4g==" saltValue="CH9wfUBoN37gw69COPrrCQ==" spinCount="100000" sheet="1" objects="1" scenarios="1"/>
  <mergeCells count="1">
    <mergeCell ref="B6:L6"/>
  </mergeCells>
  <conditionalFormatting sqref="A5:XFD5 A6:B6 M6:XFD6 A7:XFD1000">
    <cfRule type="expression" dxfId="81" priority="1">
      <formula>$B$3="You do not need to enter details on this form"</formula>
    </cfRule>
  </conditionalFormatting>
  <dataValidations count="7">
    <dataValidation type="list" allowBlank="1" showInputMessage="1" showErrorMessage="1" sqref="B9:B33" xr:uid="{00000000-0002-0000-0300-000000000000}">
      <formula1>Substance_Group</formula1>
    </dataValidation>
    <dataValidation type="list" allowBlank="1" showInputMessage="1" showErrorMessage="1" sqref="C9:C33" xr:uid="{00000000-0002-0000-0300-000001000000}">
      <formula1>INDIRECT(B9)</formula1>
    </dataValidation>
    <dataValidation type="list" allowBlank="1" showInputMessage="1" showErrorMessage="1" sqref="I9:I33" xr:uid="{00000000-0002-0000-0300-000002000000}">
      <formula1>INDIRECT("T_Substance_nature")</formula1>
    </dataValidation>
    <dataValidation type="list" allowBlank="1" showInputMessage="1" showErrorMessage="1" sqref="J9:J33" xr:uid="{00000000-0002-0000-0300-000003000000}">
      <formula1>INDIRECT("T_Production")</formula1>
    </dataValidation>
    <dataValidation type="textLength" operator="lessThan" allowBlank="1" showInputMessage="1" showErrorMessage="1" prompt="Free text - max 250 characters" sqref="L9:L33" xr:uid="{00000000-0002-0000-0300-000004000000}">
      <formula1>250</formula1>
    </dataValidation>
    <dataValidation type="custom" allowBlank="1" showInputMessage="1" showErrorMessage="1" prompt="Enter quantity with up to 3 decimal places" sqref="K9:K33" xr:uid="{00000000-0002-0000-0300-000005000000}">
      <formula1>ISNUMBER(K9)</formula1>
    </dataValidation>
    <dataValidation operator="lessThan" allowBlank="1" showErrorMessage="1" prompt="Free text - max 250 characters" sqref="M9:M33" xr:uid="{00000000-0002-0000-0300-000006000000}"/>
  </dataValidation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40"/>
  <sheetViews>
    <sheetView showGridLines="0" zoomScaleNormal="100" workbookViewId="0">
      <selection activeCell="A30" sqref="A30"/>
    </sheetView>
  </sheetViews>
  <sheetFormatPr defaultColWidth="0" defaultRowHeight="14.45" zeroHeight="1"/>
  <cols>
    <col min="1" max="3" width="20.5703125" customWidth="1"/>
    <col min="4" max="8" width="20.5703125" hidden="1" customWidth="1"/>
    <col min="9" max="11" width="20.5703125" customWidth="1"/>
    <col min="12" max="12" width="50.5703125" customWidth="1"/>
    <col min="13" max="13" width="10.5703125" customWidth="1"/>
    <col min="14" max="16" width="20.5703125" customWidth="1"/>
    <col min="17" max="19" width="20.5703125" hidden="1" customWidth="1"/>
    <col min="20" max="20" width="20.5703125" customWidth="1"/>
    <col min="21" max="16384" width="10.5703125" hidden="1"/>
  </cols>
  <sheetData>
    <row r="1" spans="1:20" ht="30" customHeight="1">
      <c r="A1" s="1"/>
      <c r="B1" s="127" t="s">
        <v>0</v>
      </c>
      <c r="C1" s="2"/>
      <c r="D1" s="39"/>
      <c r="E1" s="39"/>
      <c r="F1" s="39"/>
      <c r="G1" s="39"/>
      <c r="H1" s="39"/>
      <c r="I1" s="3"/>
      <c r="J1" s="3"/>
      <c r="K1" s="3"/>
      <c r="L1" s="3"/>
      <c r="M1" s="3"/>
      <c r="N1" s="3"/>
      <c r="O1" s="3"/>
      <c r="P1" s="3"/>
      <c r="Q1" s="39"/>
      <c r="R1" s="39"/>
      <c r="S1" s="39"/>
      <c r="T1" s="3"/>
    </row>
    <row r="2" spans="1:20" ht="5.0999999999999996" customHeight="1">
      <c r="A2" s="5"/>
      <c r="B2" s="6"/>
      <c r="C2" s="6"/>
      <c r="D2" s="39"/>
      <c r="E2" s="39"/>
      <c r="F2" s="39"/>
      <c r="G2" s="39"/>
      <c r="H2" s="39"/>
      <c r="I2" s="7"/>
      <c r="J2" s="7"/>
      <c r="K2" s="7"/>
      <c r="L2" s="7"/>
      <c r="M2" s="7"/>
      <c r="N2" s="7"/>
      <c r="O2" s="7"/>
      <c r="P2" s="7"/>
      <c r="Q2" s="39"/>
      <c r="R2" s="39"/>
      <c r="S2" s="39"/>
      <c r="T2" s="21"/>
    </row>
    <row r="3" spans="1:20" ht="15" customHeight="1">
      <c r="A3" s="21"/>
      <c r="B3" s="133" t="str">
        <f>IF(Producer="Select"," ",IF(Producer="yes","Please fill in the details on this form","You do not need to enter details on this form"))</f>
        <v xml:space="preserve"> </v>
      </c>
      <c r="C3" s="21"/>
      <c r="D3" s="20"/>
      <c r="E3" s="20"/>
      <c r="F3" s="20"/>
      <c r="G3" s="20"/>
      <c r="H3" s="20"/>
      <c r="I3" s="21"/>
      <c r="J3" s="21"/>
      <c r="K3" s="21"/>
      <c r="L3" s="21"/>
      <c r="M3" s="21"/>
      <c r="N3" s="21"/>
      <c r="O3" s="21"/>
      <c r="P3" s="21"/>
      <c r="Q3" s="20"/>
      <c r="R3" s="20"/>
      <c r="S3" s="20"/>
      <c r="T3" s="21"/>
    </row>
    <row r="4" spans="1:20" ht="15" customHeight="1">
      <c r="A4" s="21"/>
      <c r="B4" s="133"/>
      <c r="C4" s="21"/>
      <c r="D4" s="20"/>
      <c r="E4" s="20"/>
      <c r="F4" s="20"/>
      <c r="G4" s="20"/>
      <c r="H4" s="20"/>
      <c r="I4" s="21"/>
      <c r="J4" s="21"/>
      <c r="K4" s="21"/>
      <c r="L4" s="21"/>
      <c r="M4" s="21"/>
      <c r="N4" s="21"/>
      <c r="O4" s="21"/>
      <c r="P4" s="21"/>
      <c r="Q4" s="20"/>
      <c r="R4" s="20"/>
      <c r="S4" s="20"/>
      <c r="T4" s="21"/>
    </row>
    <row r="5" spans="1:20" ht="15" customHeight="1">
      <c r="A5" s="21"/>
      <c r="B5" s="105" t="s">
        <v>50</v>
      </c>
      <c r="C5" s="8"/>
      <c r="D5" s="40"/>
      <c r="E5" s="40"/>
      <c r="F5" s="20"/>
      <c r="G5" s="20"/>
      <c r="H5" s="20"/>
      <c r="I5" s="21"/>
      <c r="J5" s="21"/>
      <c r="K5" s="21"/>
      <c r="L5" s="21"/>
      <c r="M5" s="21"/>
      <c r="N5" s="132" t="s">
        <v>51</v>
      </c>
      <c r="O5" s="21"/>
      <c r="P5" s="21"/>
      <c r="Q5" s="20"/>
      <c r="R5" s="20"/>
      <c r="S5" s="20"/>
      <c r="T5" s="21"/>
    </row>
    <row r="6" spans="1:20" ht="15" customHeight="1">
      <c r="A6" s="21"/>
      <c r="B6" s="10"/>
      <c r="C6" s="10"/>
      <c r="D6" s="41"/>
      <c r="E6" s="41"/>
      <c r="F6" s="41"/>
      <c r="G6" s="41"/>
      <c r="H6" s="41"/>
      <c r="I6" s="21"/>
      <c r="J6" s="21"/>
      <c r="K6" s="21"/>
      <c r="L6" s="21"/>
      <c r="M6" s="21"/>
      <c r="N6" s="21"/>
      <c r="O6" s="21"/>
      <c r="P6" s="21"/>
      <c r="Q6" s="20"/>
      <c r="R6" s="20"/>
      <c r="S6" s="20"/>
      <c r="T6" s="21"/>
    </row>
    <row r="7" spans="1:20" s="121" customFormat="1" ht="15" customHeight="1">
      <c r="A7" s="120"/>
      <c r="B7" s="125" t="s">
        <v>39</v>
      </c>
      <c r="C7" s="125" t="s">
        <v>40</v>
      </c>
      <c r="D7" s="128" t="s">
        <v>41</v>
      </c>
      <c r="E7" s="128" t="s">
        <v>42</v>
      </c>
      <c r="F7" s="128" t="s">
        <v>43</v>
      </c>
      <c r="G7" s="128" t="s">
        <v>44</v>
      </c>
      <c r="H7" s="128" t="s">
        <v>45</v>
      </c>
      <c r="I7" s="125" t="s">
        <v>46</v>
      </c>
      <c r="J7" s="125" t="s">
        <v>47</v>
      </c>
      <c r="K7" s="125" t="s">
        <v>48</v>
      </c>
      <c r="L7" s="129" t="s">
        <v>18</v>
      </c>
      <c r="M7" s="112"/>
      <c r="N7" s="107" t="s">
        <v>20</v>
      </c>
      <c r="O7" s="130" t="s">
        <v>52</v>
      </c>
      <c r="P7" s="107" t="s">
        <v>53</v>
      </c>
      <c r="Q7" s="118" t="s">
        <v>54</v>
      </c>
      <c r="R7" s="118" t="s">
        <v>55</v>
      </c>
      <c r="S7" s="118" t="s">
        <v>49</v>
      </c>
      <c r="T7" s="107"/>
    </row>
    <row r="8" spans="1:20" ht="15" customHeight="1" thickBot="1">
      <c r="A8" s="21"/>
      <c r="B8" s="12"/>
      <c r="C8" s="12"/>
      <c r="D8" s="28"/>
      <c r="E8" s="28"/>
      <c r="F8" s="28"/>
      <c r="G8" s="28"/>
      <c r="H8" s="28"/>
      <c r="I8" s="12"/>
      <c r="J8" s="12"/>
      <c r="K8" s="12"/>
      <c r="L8" s="13"/>
      <c r="M8" s="13"/>
      <c r="N8" s="13"/>
      <c r="O8" s="13"/>
      <c r="P8" s="13"/>
      <c r="Q8" s="29"/>
      <c r="R8" s="29"/>
      <c r="S8" s="29"/>
      <c r="T8" s="12"/>
    </row>
    <row r="9" spans="1:20"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31"/>
      <c r="N9" s="122"/>
      <c r="O9" s="122"/>
      <c r="P9" s="122" t="s">
        <v>29</v>
      </c>
      <c r="Q9" s="123" t="str">
        <f>VLOOKUP(P9,'Reference Data'!$AU$6:$AX$259,3,FALSE)</f>
        <v>-</v>
      </c>
      <c r="R9" s="123" t="str">
        <f>VLOOKUP(P9,'Reference Data'!$AU$6:$AX$259,4,FALSE)</f>
        <v>-</v>
      </c>
      <c r="S9" s="123" t="e">
        <f>K9*H9</f>
        <v>#VALUE!</v>
      </c>
      <c r="T9" s="125"/>
    </row>
    <row r="10" spans="1:20"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31"/>
      <c r="N10" s="122"/>
      <c r="O10" s="122"/>
      <c r="P10" s="122" t="s">
        <v>29</v>
      </c>
      <c r="Q10" s="123" t="str">
        <f>VLOOKUP(P10,'Reference Data'!$AU$6:$AX$259,3,FALSE)</f>
        <v>-</v>
      </c>
      <c r="R10" s="123" t="str">
        <f>VLOOKUP(P10,'Reference Data'!$AU$6:$AX$259,4,FALSE)</f>
        <v>-</v>
      </c>
      <c r="S10" s="123" t="e">
        <f t="shared" ref="S10:S32" si="0">K10*H10</f>
        <v>#VALUE!</v>
      </c>
      <c r="T10" s="125"/>
    </row>
    <row r="11" spans="1:20"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31"/>
      <c r="N11" s="122"/>
      <c r="O11" s="122"/>
      <c r="P11" s="122" t="s">
        <v>29</v>
      </c>
      <c r="Q11" s="123" t="str">
        <f>VLOOKUP(P11,'Reference Data'!$AU$6:$AX$259,3,FALSE)</f>
        <v>-</v>
      </c>
      <c r="R11" s="123" t="str">
        <f>VLOOKUP(P11,'Reference Data'!$AU$6:$AX$259,4,FALSE)</f>
        <v>-</v>
      </c>
      <c r="S11" s="123" t="e">
        <f t="shared" si="0"/>
        <v>#VALUE!</v>
      </c>
      <c r="T11" s="125"/>
    </row>
    <row r="12" spans="1:20"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31"/>
      <c r="N12" s="122"/>
      <c r="O12" s="122"/>
      <c r="P12" s="122" t="s">
        <v>29</v>
      </c>
      <c r="Q12" s="123" t="str">
        <f>VLOOKUP(P12,'Reference Data'!$AU$6:$AX$259,3,FALSE)</f>
        <v>-</v>
      </c>
      <c r="R12" s="123" t="str">
        <f>VLOOKUP(P12,'Reference Data'!$AU$6:$AX$259,4,FALSE)</f>
        <v>-</v>
      </c>
      <c r="S12" s="123" t="e">
        <f t="shared" si="0"/>
        <v>#VALUE!</v>
      </c>
      <c r="T12" s="125"/>
    </row>
    <row r="13" spans="1:20"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31"/>
      <c r="N13" s="122"/>
      <c r="O13" s="122"/>
      <c r="P13" s="122" t="s">
        <v>29</v>
      </c>
      <c r="Q13" s="123" t="str">
        <f>VLOOKUP(P13,'Reference Data'!$AU$6:$AX$259,3,FALSE)</f>
        <v>-</v>
      </c>
      <c r="R13" s="123" t="str">
        <f>VLOOKUP(P13,'Reference Data'!$AU$6:$AX$259,4,FALSE)</f>
        <v>-</v>
      </c>
      <c r="S13" s="123" t="e">
        <f t="shared" si="0"/>
        <v>#VALUE!</v>
      </c>
      <c r="T13" s="125"/>
    </row>
    <row r="14" spans="1:20"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31"/>
      <c r="N14" s="122"/>
      <c r="O14" s="122"/>
      <c r="P14" s="122" t="s">
        <v>29</v>
      </c>
      <c r="Q14" s="123" t="str">
        <f>VLOOKUP(P14,'Reference Data'!$AU$6:$AX$259,3,FALSE)</f>
        <v>-</v>
      </c>
      <c r="R14" s="123" t="str">
        <f>VLOOKUP(P14,'Reference Data'!$AU$6:$AX$259,4,FALSE)</f>
        <v>-</v>
      </c>
      <c r="S14" s="123" t="e">
        <f t="shared" si="0"/>
        <v>#VALUE!</v>
      </c>
      <c r="T14" s="125"/>
    </row>
    <row r="15" spans="1:20"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31"/>
      <c r="N15" s="122"/>
      <c r="O15" s="122"/>
      <c r="P15" s="122" t="s">
        <v>29</v>
      </c>
      <c r="Q15" s="123" t="str">
        <f>VLOOKUP(P15,'Reference Data'!$AU$6:$AX$259,3,FALSE)</f>
        <v>-</v>
      </c>
      <c r="R15" s="123" t="str">
        <f>VLOOKUP(P15,'Reference Data'!$AU$6:$AX$259,4,FALSE)</f>
        <v>-</v>
      </c>
      <c r="S15" s="123" t="e">
        <f t="shared" si="0"/>
        <v>#VALUE!</v>
      </c>
      <c r="T15" s="125"/>
    </row>
    <row r="16" spans="1:20"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31"/>
      <c r="N16" s="122"/>
      <c r="O16" s="122"/>
      <c r="P16" s="122" t="s">
        <v>29</v>
      </c>
      <c r="Q16" s="123" t="str">
        <f>VLOOKUP(P16,'Reference Data'!$AU$6:$AX$259,3,FALSE)</f>
        <v>-</v>
      </c>
      <c r="R16" s="123" t="str">
        <f>VLOOKUP(P16,'Reference Data'!$AU$6:$AX$259,4,FALSE)</f>
        <v>-</v>
      </c>
      <c r="S16" s="123" t="e">
        <f t="shared" si="0"/>
        <v>#VALUE!</v>
      </c>
      <c r="T16" s="125"/>
    </row>
    <row r="17" spans="1:20"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31"/>
      <c r="N17" s="122"/>
      <c r="O17" s="122"/>
      <c r="P17" s="122" t="s">
        <v>29</v>
      </c>
      <c r="Q17" s="123" t="str">
        <f>VLOOKUP(P17,'Reference Data'!$AU$6:$AX$259,3,FALSE)</f>
        <v>-</v>
      </c>
      <c r="R17" s="123" t="str">
        <f>VLOOKUP(P17,'Reference Data'!$AU$6:$AX$259,4,FALSE)</f>
        <v>-</v>
      </c>
      <c r="S17" s="123" t="e">
        <f t="shared" si="0"/>
        <v>#VALUE!</v>
      </c>
      <c r="T17" s="125"/>
    </row>
    <row r="18" spans="1:20"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31"/>
      <c r="N18" s="122"/>
      <c r="O18" s="122"/>
      <c r="P18" s="122" t="s">
        <v>29</v>
      </c>
      <c r="Q18" s="123" t="str">
        <f>VLOOKUP(P18,'Reference Data'!$AU$6:$AX$259,3,FALSE)</f>
        <v>-</v>
      </c>
      <c r="R18" s="123" t="str">
        <f>VLOOKUP(P18,'Reference Data'!$AU$6:$AX$259,4,FALSE)</f>
        <v>-</v>
      </c>
      <c r="S18" s="123" t="e">
        <f t="shared" si="0"/>
        <v>#VALUE!</v>
      </c>
      <c r="T18" s="125"/>
    </row>
    <row r="19" spans="1:20"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31"/>
      <c r="N19" s="122"/>
      <c r="O19" s="122"/>
      <c r="P19" s="122" t="s">
        <v>29</v>
      </c>
      <c r="Q19" s="123" t="str">
        <f>VLOOKUP(P19,'Reference Data'!$AU$6:$AX$259,3,FALSE)</f>
        <v>-</v>
      </c>
      <c r="R19" s="123" t="str">
        <f>VLOOKUP(P19,'Reference Data'!$AU$6:$AX$259,4,FALSE)</f>
        <v>-</v>
      </c>
      <c r="S19" s="123" t="e">
        <f t="shared" si="0"/>
        <v>#VALUE!</v>
      </c>
      <c r="T19" s="125"/>
    </row>
    <row r="20" spans="1:20"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31"/>
      <c r="N20" s="122"/>
      <c r="O20" s="122"/>
      <c r="P20" s="122" t="s">
        <v>29</v>
      </c>
      <c r="Q20" s="123" t="str">
        <f>VLOOKUP(P20,'Reference Data'!$AU$6:$AX$259,3,FALSE)</f>
        <v>-</v>
      </c>
      <c r="R20" s="123" t="str">
        <f>VLOOKUP(P20,'Reference Data'!$AU$6:$AX$259,4,FALSE)</f>
        <v>-</v>
      </c>
      <c r="S20" s="123" t="e">
        <f t="shared" si="0"/>
        <v>#VALUE!</v>
      </c>
      <c r="T20" s="125"/>
    </row>
    <row r="21" spans="1:20"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31"/>
      <c r="N21" s="122"/>
      <c r="O21" s="122"/>
      <c r="P21" s="122" t="s">
        <v>29</v>
      </c>
      <c r="Q21" s="123" t="str">
        <f>VLOOKUP(P21,'Reference Data'!$AU$6:$AX$259,3,FALSE)</f>
        <v>-</v>
      </c>
      <c r="R21" s="123" t="str">
        <f>VLOOKUP(P21,'Reference Data'!$AU$6:$AX$259,4,FALSE)</f>
        <v>-</v>
      </c>
      <c r="S21" s="123" t="e">
        <f t="shared" si="0"/>
        <v>#VALUE!</v>
      </c>
      <c r="T21" s="125"/>
    </row>
    <row r="22" spans="1:20"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31"/>
      <c r="N22" s="122"/>
      <c r="O22" s="122"/>
      <c r="P22" s="122" t="s">
        <v>29</v>
      </c>
      <c r="Q22" s="123" t="str">
        <f>VLOOKUP(P22,'Reference Data'!$AU$6:$AX$259,3,FALSE)</f>
        <v>-</v>
      </c>
      <c r="R22" s="123" t="str">
        <f>VLOOKUP(P22,'Reference Data'!$AU$6:$AX$259,4,FALSE)</f>
        <v>-</v>
      </c>
      <c r="S22" s="123" t="e">
        <f t="shared" si="0"/>
        <v>#VALUE!</v>
      </c>
      <c r="T22" s="125"/>
    </row>
    <row r="23" spans="1:20"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31"/>
      <c r="N23" s="122"/>
      <c r="O23" s="122"/>
      <c r="P23" s="122" t="s">
        <v>29</v>
      </c>
      <c r="Q23" s="123" t="str">
        <f>VLOOKUP(P23,'Reference Data'!$AU$6:$AX$259,3,FALSE)</f>
        <v>-</v>
      </c>
      <c r="R23" s="123" t="str">
        <f>VLOOKUP(P23,'Reference Data'!$AU$6:$AX$259,4,FALSE)</f>
        <v>-</v>
      </c>
      <c r="S23" s="123" t="e">
        <f t="shared" si="0"/>
        <v>#VALUE!</v>
      </c>
      <c r="T23" s="125"/>
    </row>
    <row r="24" spans="1:20"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31"/>
      <c r="N24" s="122"/>
      <c r="O24" s="122"/>
      <c r="P24" s="122" t="s">
        <v>29</v>
      </c>
      <c r="Q24" s="123" t="str">
        <f>VLOOKUP(P24,'Reference Data'!$AU$6:$AX$259,3,FALSE)</f>
        <v>-</v>
      </c>
      <c r="R24" s="123" t="str">
        <f>VLOOKUP(P24,'Reference Data'!$AU$6:$AX$259,4,FALSE)</f>
        <v>-</v>
      </c>
      <c r="S24" s="123" t="e">
        <f t="shared" si="0"/>
        <v>#VALUE!</v>
      </c>
      <c r="T24" s="125"/>
    </row>
    <row r="25" spans="1:20"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31"/>
      <c r="N25" s="122"/>
      <c r="O25" s="122"/>
      <c r="P25" s="122" t="s">
        <v>29</v>
      </c>
      <c r="Q25" s="123" t="str">
        <f>VLOOKUP(P25,'Reference Data'!$AU$6:$AX$259,3,FALSE)</f>
        <v>-</v>
      </c>
      <c r="R25" s="123" t="str">
        <f>VLOOKUP(P25,'Reference Data'!$AU$6:$AX$259,4,FALSE)</f>
        <v>-</v>
      </c>
      <c r="S25" s="123" t="e">
        <f t="shared" si="0"/>
        <v>#VALUE!</v>
      </c>
      <c r="T25" s="125"/>
    </row>
    <row r="26" spans="1:20"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31"/>
      <c r="N26" s="122"/>
      <c r="O26" s="122"/>
      <c r="P26" s="122" t="s">
        <v>29</v>
      </c>
      <c r="Q26" s="123" t="str">
        <f>VLOOKUP(P26,'Reference Data'!$AU$6:$AX$259,3,FALSE)</f>
        <v>-</v>
      </c>
      <c r="R26" s="123" t="str">
        <f>VLOOKUP(P26,'Reference Data'!$AU$6:$AX$259,4,FALSE)</f>
        <v>-</v>
      </c>
      <c r="S26" s="123" t="e">
        <f t="shared" si="0"/>
        <v>#VALUE!</v>
      </c>
      <c r="T26" s="125"/>
    </row>
    <row r="27" spans="1:20"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31"/>
      <c r="N27" s="122"/>
      <c r="O27" s="122"/>
      <c r="P27" s="122" t="s">
        <v>29</v>
      </c>
      <c r="Q27" s="123" t="str">
        <f>VLOOKUP(P27,'Reference Data'!$AU$6:$AX$259,3,FALSE)</f>
        <v>-</v>
      </c>
      <c r="R27" s="123" t="str">
        <f>VLOOKUP(P27,'Reference Data'!$AU$6:$AX$259,4,FALSE)</f>
        <v>-</v>
      </c>
      <c r="S27" s="123" t="e">
        <f t="shared" si="0"/>
        <v>#VALUE!</v>
      </c>
      <c r="T27" s="125"/>
    </row>
    <row r="28" spans="1:20"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31"/>
      <c r="N28" s="122"/>
      <c r="O28" s="122"/>
      <c r="P28" s="122" t="s">
        <v>29</v>
      </c>
      <c r="Q28" s="123" t="str">
        <f>VLOOKUP(P28,'Reference Data'!$AU$6:$AX$259,3,FALSE)</f>
        <v>-</v>
      </c>
      <c r="R28" s="123" t="str">
        <f>VLOOKUP(P28,'Reference Data'!$AU$6:$AX$259,4,FALSE)</f>
        <v>-</v>
      </c>
      <c r="S28" s="123" t="e">
        <f t="shared" si="0"/>
        <v>#VALUE!</v>
      </c>
      <c r="T28" s="125"/>
    </row>
    <row r="29" spans="1:20"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31"/>
      <c r="N29" s="122"/>
      <c r="O29" s="122"/>
      <c r="P29" s="122" t="s">
        <v>29</v>
      </c>
      <c r="Q29" s="123" t="str">
        <f>VLOOKUP(P29,'Reference Data'!$AU$6:$AX$259,3,FALSE)</f>
        <v>-</v>
      </c>
      <c r="R29" s="123" t="str">
        <f>VLOOKUP(P29,'Reference Data'!$AU$6:$AX$259,4,FALSE)</f>
        <v>-</v>
      </c>
      <c r="S29" s="123" t="e">
        <f t="shared" si="0"/>
        <v>#VALUE!</v>
      </c>
      <c r="T29" s="125"/>
    </row>
    <row r="30" spans="1:20"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31"/>
      <c r="N30" s="122"/>
      <c r="O30" s="122"/>
      <c r="P30" s="122" t="s">
        <v>29</v>
      </c>
      <c r="Q30" s="123" t="str">
        <f>VLOOKUP(P30,'Reference Data'!$AU$6:$AX$259,3,FALSE)</f>
        <v>-</v>
      </c>
      <c r="R30" s="123" t="str">
        <f>VLOOKUP(P30,'Reference Data'!$AU$6:$AX$259,4,FALSE)</f>
        <v>-</v>
      </c>
      <c r="S30" s="123" t="e">
        <f t="shared" si="0"/>
        <v>#VALUE!</v>
      </c>
      <c r="T30" s="125"/>
    </row>
    <row r="31" spans="1:20"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31"/>
      <c r="N31" s="122"/>
      <c r="O31" s="122"/>
      <c r="P31" s="122" t="s">
        <v>29</v>
      </c>
      <c r="Q31" s="123" t="str">
        <f>VLOOKUP(P31,'Reference Data'!$AU$6:$AX$259,3,FALSE)</f>
        <v>-</v>
      </c>
      <c r="R31" s="123" t="str">
        <f>VLOOKUP(P31,'Reference Data'!$AU$6:$AX$259,4,FALSE)</f>
        <v>-</v>
      </c>
      <c r="S31" s="123" t="e">
        <f t="shared" si="0"/>
        <v>#VALUE!</v>
      </c>
      <c r="T31" s="125"/>
    </row>
    <row r="32" spans="1:20"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31"/>
      <c r="N32" s="122"/>
      <c r="O32" s="122"/>
      <c r="P32" s="122" t="s">
        <v>29</v>
      </c>
      <c r="Q32" s="123" t="str">
        <f>VLOOKUP(P32,'Reference Data'!$AU$6:$AX$259,3,FALSE)</f>
        <v>-</v>
      </c>
      <c r="R32" s="123" t="str">
        <f>VLOOKUP(P32,'Reference Data'!$AU$6:$AX$259,4,FALSE)</f>
        <v>-</v>
      </c>
      <c r="S32" s="123" t="e">
        <f t="shared" si="0"/>
        <v>#VALUE!</v>
      </c>
      <c r="T32" s="125"/>
    </row>
    <row r="33" spans="1:20"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31"/>
      <c r="N33" s="122"/>
      <c r="O33" s="122"/>
      <c r="P33" s="122" t="s">
        <v>29</v>
      </c>
      <c r="Q33" s="123" t="str">
        <f>VLOOKUP(P33,'Reference Data'!$AU$6:$AX$259,3,FALSE)</f>
        <v>-</v>
      </c>
      <c r="R33" s="123" t="str">
        <f>VLOOKUP(P33,'Reference Data'!$AU$6:$AX$259,4,FALSE)</f>
        <v>-</v>
      </c>
      <c r="S33" s="123" t="e">
        <f>K33*H33</f>
        <v>#VALUE!</v>
      </c>
      <c r="T33" s="125"/>
    </row>
    <row r="34" spans="1:20" ht="15" customHeight="1">
      <c r="A34" s="21"/>
      <c r="B34" s="24"/>
      <c r="C34" s="24"/>
      <c r="D34" s="30"/>
      <c r="E34" s="30"/>
      <c r="F34" s="30"/>
      <c r="G34" s="30"/>
      <c r="H34" s="30"/>
      <c r="I34" s="24"/>
      <c r="J34" s="45"/>
      <c r="K34" s="24"/>
      <c r="L34" s="45"/>
      <c r="M34" s="27"/>
      <c r="N34" s="45"/>
      <c r="O34" s="45"/>
      <c r="P34" s="24"/>
      <c r="Q34" s="30"/>
      <c r="R34" s="30"/>
      <c r="S34" s="30"/>
      <c r="T34" s="12"/>
    </row>
    <row r="35" spans="1:20" ht="15" customHeight="1">
      <c r="A35" s="21"/>
      <c r="B35" s="25"/>
      <c r="C35" s="26"/>
      <c r="D35" s="42"/>
      <c r="E35" s="42"/>
      <c r="F35" s="42"/>
      <c r="G35" s="42"/>
      <c r="H35" s="42"/>
      <c r="I35" s="21"/>
      <c r="J35" s="21"/>
      <c r="K35" s="21"/>
      <c r="L35" s="21"/>
      <c r="M35" s="21"/>
      <c r="N35" s="21"/>
      <c r="O35" s="21"/>
      <c r="P35" s="21"/>
      <c r="Q35" s="20"/>
      <c r="R35" s="20"/>
      <c r="S35" s="20"/>
      <c r="T35" s="21"/>
    </row>
    <row r="36" spans="1:20" ht="15" hidden="1" customHeight="1"/>
    <row r="37" spans="1:20" ht="24" hidden="1">
      <c r="D37" s="147"/>
      <c r="E37" s="147"/>
    </row>
    <row r="40" spans="1:20" ht="50.1" hidden="1" customHeight="1"/>
  </sheetData>
  <sheetProtection algorithmName="SHA-512" hashValue="9xzDB4rZbr8xzaiGhiCZ9dHtrl7gk0uJWcmWKJS5uwu/VTLvT8YVr6nfglTDYdXwzqwMcWfHSLuw5nSgfgR89w==" saltValue="/pdEJRD3L88bn8x4o3x0tw==" spinCount="100000" sheet="1" objects="1" scenarios="1"/>
  <dataConsolidate/>
  <conditionalFormatting sqref="A5:XFD1000">
    <cfRule type="expression" dxfId="80" priority="1">
      <formula>$B$3="You do not need to enter details on this form"</formula>
    </cfRule>
  </conditionalFormatting>
  <dataValidations count="9">
    <dataValidation type="list" allowBlank="1" showInputMessage="1" showErrorMessage="1" sqref="C9:C33" xr:uid="{00000000-0002-0000-0400-000000000000}">
      <formula1>INDIRECT(B9)</formula1>
    </dataValidation>
    <dataValidation type="textLength" operator="lessThan" allowBlank="1" showInputMessage="1" showErrorMessage="1" prompt="Free text - max 250 characters" sqref="L9:L33" xr:uid="{00000000-0002-0000-0400-000001000000}">
      <formula1>250</formula1>
    </dataValidation>
    <dataValidation type="textLength" operator="lessThan" allowBlank="1" showInputMessage="1" showErrorMessage="1" prompt="Free text - max 100characters" sqref="N9:N33" xr:uid="{00000000-0002-0000-0400-000002000000}">
      <formula1>250</formula1>
    </dataValidation>
    <dataValidation type="textLength" operator="lessThan" allowBlank="1" showInputMessage="1" showErrorMessage="1" prompt="Free text - max 250characters" sqref="O9:O33" xr:uid="{00000000-0002-0000-0400-000003000000}">
      <formula1>250</formula1>
    </dataValidation>
    <dataValidation type="list" allowBlank="1" showInputMessage="1" showErrorMessage="1" sqref="P9:P33" xr:uid="{00000000-0002-0000-0400-000004000000}">
      <formula1>INDIRECT("T_Countries[Country]")</formula1>
    </dataValidation>
    <dataValidation type="list" allowBlank="1" showInputMessage="1" showErrorMessage="1" sqref="J9:J33" xr:uid="{00000000-0002-0000-0400-000005000000}">
      <formula1>INDIRECT("T_ProductionRAT")</formula1>
    </dataValidation>
    <dataValidation type="list" allowBlank="1" showInputMessage="1" showErrorMessage="1" sqref="I9:I33" xr:uid="{00000000-0002-0000-0400-000006000000}">
      <formula1>INDIRECT("T_Substance_nature")</formula1>
    </dataValidation>
    <dataValidation type="list" allowBlank="1" showInputMessage="1" showErrorMessage="1" sqref="B9:B33" xr:uid="{00000000-0002-0000-0400-000007000000}">
      <formula1>Substance_Group</formula1>
    </dataValidation>
    <dataValidation type="custom" allowBlank="1" showInputMessage="1" showErrorMessage="1" prompt="Enter quantity with up to 3 decimal places" sqref="K9:K33" xr:uid="{00000000-0002-0000-0400-000008000000}">
      <formula1>ISNUMBER(K9)</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36"/>
  <sheetViews>
    <sheetView showGridLines="0" zoomScaleNormal="100" workbookViewId="0">
      <selection activeCell="B3" sqref="B3"/>
    </sheetView>
  </sheetViews>
  <sheetFormatPr defaultColWidth="8.5703125" defaultRowHeight="14.45" zeroHeight="1"/>
  <cols>
    <col min="1" max="3" width="20.5703125" customWidth="1"/>
    <col min="4" max="8" width="20.5703125" style="20" hidden="1" customWidth="1"/>
    <col min="9" max="11" width="20.5703125" customWidth="1"/>
    <col min="12" max="12" width="50.5703125" customWidth="1"/>
    <col min="13" max="13" width="19.5703125" hidden="1" customWidth="1"/>
    <col min="14" max="14" width="20.5703125" customWidth="1"/>
  </cols>
  <sheetData>
    <row r="1" spans="1:14" s="143" customFormat="1" ht="30" customHeight="1">
      <c r="A1" s="1"/>
      <c r="B1" s="127" t="s">
        <v>0</v>
      </c>
      <c r="C1" s="2"/>
      <c r="D1" s="39"/>
      <c r="E1" s="39"/>
      <c r="F1" s="39"/>
      <c r="G1" s="39"/>
      <c r="H1" s="39"/>
      <c r="I1" s="3"/>
      <c r="J1" s="3"/>
      <c r="K1" s="3"/>
      <c r="L1" s="3"/>
      <c r="M1" s="39"/>
      <c r="N1" s="3"/>
    </row>
    <row r="2" spans="1:14" s="143" customFormat="1" ht="5.0999999999999996" customHeight="1">
      <c r="A2" s="5"/>
      <c r="B2" s="6"/>
      <c r="C2" s="6"/>
      <c r="D2" s="39"/>
      <c r="E2" s="39"/>
      <c r="F2" s="39"/>
      <c r="G2" s="39"/>
      <c r="H2" s="39"/>
      <c r="I2" s="7"/>
      <c r="J2" s="7"/>
      <c r="K2" s="7"/>
      <c r="L2" s="7"/>
      <c r="M2" s="39"/>
      <c r="N2" s="21"/>
    </row>
    <row r="3" spans="1:14" ht="15" customHeight="1">
      <c r="A3" s="21"/>
      <c r="B3" s="133" t="str">
        <f>IF(OR(Producer="yes",Importer="yes"),"Please fill in the details on this form","You do not need to enter details on this form")</f>
        <v>You do not need to enter details on this form</v>
      </c>
      <c r="C3" s="21"/>
      <c r="I3" s="21"/>
      <c r="J3" s="21"/>
      <c r="K3" s="21"/>
      <c r="L3" s="21"/>
      <c r="M3" s="20"/>
      <c r="N3" s="21"/>
    </row>
    <row r="4" spans="1:14" ht="15" customHeight="1">
      <c r="A4" s="21"/>
      <c r="B4" s="44"/>
      <c r="C4" s="21"/>
      <c r="I4" s="21"/>
      <c r="J4" s="21"/>
      <c r="K4" s="21"/>
      <c r="L4" s="21"/>
      <c r="M4" s="20"/>
      <c r="N4" s="21"/>
    </row>
    <row r="5" spans="1:14" ht="15" customHeight="1">
      <c r="A5" s="21"/>
      <c r="B5" s="105" t="s">
        <v>56</v>
      </c>
      <c r="C5" s="8"/>
      <c r="D5" s="40"/>
      <c r="E5" s="40"/>
      <c r="F5" s="40"/>
      <c r="G5" s="40"/>
      <c r="H5" s="40"/>
      <c r="I5" s="21"/>
      <c r="J5" s="21"/>
      <c r="K5" s="21"/>
      <c r="L5" s="21"/>
      <c r="M5" s="20"/>
      <c r="N5" s="21"/>
    </row>
    <row r="6" spans="1:14" ht="15" customHeight="1">
      <c r="A6" s="21"/>
      <c r="B6" s="10"/>
      <c r="C6" s="10"/>
      <c r="D6" s="41"/>
      <c r="E6" s="41"/>
      <c r="F6" s="41"/>
      <c r="G6" s="41"/>
      <c r="H6" s="41"/>
      <c r="I6" s="21"/>
      <c r="J6" s="21"/>
      <c r="K6" s="21"/>
      <c r="L6" s="21"/>
      <c r="M6" s="20"/>
      <c r="N6" s="21"/>
    </row>
    <row r="7" spans="1:14" s="148" customFormat="1" ht="15" customHeight="1">
      <c r="A7" s="109"/>
      <c r="B7" s="107" t="s">
        <v>39</v>
      </c>
      <c r="C7" s="107" t="s">
        <v>40</v>
      </c>
      <c r="D7" s="118" t="s">
        <v>41</v>
      </c>
      <c r="E7" s="118" t="s">
        <v>42</v>
      </c>
      <c r="F7" s="118" t="s">
        <v>43</v>
      </c>
      <c r="G7" s="118" t="s">
        <v>44</v>
      </c>
      <c r="H7" s="118" t="s">
        <v>45</v>
      </c>
      <c r="I7" s="107" t="s">
        <v>46</v>
      </c>
      <c r="J7" s="107" t="s">
        <v>47</v>
      </c>
      <c r="K7" s="107" t="s">
        <v>48</v>
      </c>
      <c r="L7" s="112" t="s">
        <v>18</v>
      </c>
      <c r="M7" s="146" t="s">
        <v>49</v>
      </c>
      <c r="N7" s="112"/>
    </row>
    <row r="8" spans="1:14" ht="15" customHeight="1" thickBot="1">
      <c r="A8" s="21"/>
      <c r="B8" s="12"/>
      <c r="C8" s="12"/>
      <c r="D8" s="28"/>
      <c r="E8" s="28"/>
      <c r="F8" s="28"/>
      <c r="G8" s="28"/>
      <c r="H8" s="28"/>
      <c r="I8" s="12"/>
      <c r="J8" s="12"/>
      <c r="K8" s="12"/>
      <c r="L8" s="13"/>
      <c r="M8" s="29"/>
      <c r="N8" s="13"/>
    </row>
    <row r="9" spans="1:14"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23" t="e">
        <f>K9*H9</f>
        <v>#VALUE!</v>
      </c>
      <c r="N9" s="131"/>
    </row>
    <row r="10" spans="1:14"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23" t="e">
        <f t="shared" ref="M10:M33" si="0">K10*H10</f>
        <v>#VALUE!</v>
      </c>
      <c r="N10" s="131"/>
    </row>
    <row r="11" spans="1:14"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23" t="e">
        <f t="shared" si="0"/>
        <v>#VALUE!</v>
      </c>
      <c r="N11" s="131"/>
    </row>
    <row r="12" spans="1:14"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23" t="e">
        <f t="shared" si="0"/>
        <v>#VALUE!</v>
      </c>
      <c r="N12" s="131"/>
    </row>
    <row r="13" spans="1:14"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23" t="e">
        <f t="shared" si="0"/>
        <v>#VALUE!</v>
      </c>
      <c r="N13" s="131"/>
    </row>
    <row r="14" spans="1:14"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23" t="e">
        <f t="shared" si="0"/>
        <v>#VALUE!</v>
      </c>
      <c r="N14" s="131"/>
    </row>
    <row r="15" spans="1:14"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23" t="e">
        <f t="shared" si="0"/>
        <v>#VALUE!</v>
      </c>
      <c r="N15" s="131"/>
    </row>
    <row r="16" spans="1:14"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23" t="e">
        <f t="shared" si="0"/>
        <v>#VALUE!</v>
      </c>
      <c r="N16" s="131"/>
    </row>
    <row r="17" spans="1:14"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23" t="e">
        <f t="shared" si="0"/>
        <v>#VALUE!</v>
      </c>
      <c r="N17" s="131"/>
    </row>
    <row r="18" spans="1:14"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23" t="e">
        <f t="shared" si="0"/>
        <v>#VALUE!</v>
      </c>
      <c r="N18" s="131"/>
    </row>
    <row r="19" spans="1:14"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23" t="e">
        <f t="shared" si="0"/>
        <v>#VALUE!</v>
      </c>
      <c r="N19" s="131"/>
    </row>
    <row r="20" spans="1:14"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23" t="e">
        <f t="shared" si="0"/>
        <v>#VALUE!</v>
      </c>
      <c r="N20" s="131"/>
    </row>
    <row r="21" spans="1:14"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23" t="e">
        <f t="shared" si="0"/>
        <v>#VALUE!</v>
      </c>
      <c r="N21" s="131"/>
    </row>
    <row r="22" spans="1:14"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23" t="e">
        <f t="shared" si="0"/>
        <v>#VALUE!</v>
      </c>
      <c r="N22" s="131"/>
    </row>
    <row r="23" spans="1:14"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23" t="e">
        <f t="shared" si="0"/>
        <v>#VALUE!</v>
      </c>
      <c r="N23" s="131"/>
    </row>
    <row r="24" spans="1:14"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23" t="e">
        <f t="shared" si="0"/>
        <v>#VALUE!</v>
      </c>
      <c r="N24" s="131"/>
    </row>
    <row r="25" spans="1:14"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23" t="e">
        <f t="shared" si="0"/>
        <v>#VALUE!</v>
      </c>
      <c r="N25" s="131"/>
    </row>
    <row r="26" spans="1:14"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23" t="e">
        <f t="shared" si="0"/>
        <v>#VALUE!</v>
      </c>
      <c r="N26" s="131"/>
    </row>
    <row r="27" spans="1:14"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23" t="e">
        <f t="shared" si="0"/>
        <v>#VALUE!</v>
      </c>
      <c r="N27" s="131"/>
    </row>
    <row r="28" spans="1:14"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23" t="e">
        <f t="shared" si="0"/>
        <v>#VALUE!</v>
      </c>
      <c r="N28" s="131"/>
    </row>
    <row r="29" spans="1:14"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23" t="e">
        <f t="shared" si="0"/>
        <v>#VALUE!</v>
      </c>
      <c r="N29" s="131"/>
    </row>
    <row r="30" spans="1:14"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23" t="e">
        <f t="shared" si="0"/>
        <v>#VALUE!</v>
      </c>
      <c r="N30" s="131"/>
    </row>
    <row r="31" spans="1:14"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23" t="e">
        <f t="shared" si="0"/>
        <v>#VALUE!</v>
      </c>
      <c r="N31" s="131"/>
    </row>
    <row r="32" spans="1:14"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23" t="e">
        <f t="shared" si="0"/>
        <v>#VALUE!</v>
      </c>
      <c r="N32" s="131"/>
    </row>
    <row r="33" spans="1:14"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23" t="e">
        <f t="shared" si="0"/>
        <v>#VALUE!</v>
      </c>
      <c r="N33" s="131"/>
    </row>
    <row r="34" spans="1:14" ht="15" customHeight="1">
      <c r="A34" s="21"/>
      <c r="B34" s="24"/>
      <c r="C34" s="24"/>
      <c r="D34" s="30"/>
      <c r="E34" s="30"/>
      <c r="F34" s="30"/>
      <c r="G34" s="30"/>
      <c r="H34" s="30"/>
      <c r="I34" s="24"/>
      <c r="J34" s="24"/>
      <c r="K34" s="24"/>
      <c r="L34" s="24"/>
      <c r="M34" s="30"/>
      <c r="N34" s="24"/>
    </row>
    <row r="35" spans="1:14" ht="15" customHeight="1">
      <c r="A35" s="21"/>
      <c r="B35" s="25"/>
      <c r="C35" s="26"/>
      <c r="D35" s="42"/>
      <c r="E35" s="42"/>
      <c r="F35" s="42"/>
      <c r="G35" s="42"/>
      <c r="H35" s="42"/>
      <c r="I35" s="21"/>
      <c r="J35" s="21"/>
      <c r="K35" s="21"/>
      <c r="L35" s="21"/>
      <c r="M35" s="20"/>
      <c r="N35" s="21"/>
    </row>
    <row r="36" spans="1:14" ht="15" customHeight="1">
      <c r="A36" s="21"/>
      <c r="B36" s="21"/>
      <c r="C36" s="21"/>
      <c r="I36" s="21"/>
      <c r="J36" s="21"/>
      <c r="K36" s="21"/>
      <c r="L36" s="21"/>
      <c r="M36" s="20"/>
      <c r="N36" s="21"/>
    </row>
  </sheetData>
  <sheetProtection algorithmName="SHA-512" hashValue="SlZuDy776Wh5GT+SV6w2LA2SgU51MVNGEL0UVGKLr8yBMWoz3HkVksop84Bd1YlrUKGtJ1IO38+If67di2LA5g==" saltValue="tnXV/UrQ26LXK0jJyoqGEg==" spinCount="100000" sheet="1" objects="1" scenarios="1"/>
  <conditionalFormatting sqref="A5:XFD1000">
    <cfRule type="expression" dxfId="79" priority="1">
      <formula>$B$3="You do not need to enter details on this form"</formula>
    </cfRule>
  </conditionalFormatting>
  <dataValidations count="8">
    <dataValidation type="list" allowBlank="1" showInputMessage="1" showErrorMessage="1" sqref="B34:C34" xr:uid="{00000000-0002-0000-0500-000000000000}">
      <formula1>"Select,Yes,No"</formula1>
    </dataValidation>
    <dataValidation type="list" allowBlank="1" showInputMessage="1" showErrorMessage="1" sqref="C9:C33" xr:uid="{00000000-0002-0000-0500-000001000000}">
      <formula1>INDIRECT(B9)</formula1>
    </dataValidation>
    <dataValidation type="textLength" operator="lessThan" allowBlank="1" showInputMessage="1" showErrorMessage="1" prompt="Free text - max 250 characters" sqref="L9:L33" xr:uid="{00000000-0002-0000-0500-000002000000}">
      <formula1>250</formula1>
    </dataValidation>
    <dataValidation type="list" allowBlank="1" showInputMessage="1" showErrorMessage="1" sqref="J9:J33" xr:uid="{00000000-0002-0000-0500-000003000000}">
      <formula1>INDIRECT("T_Recycling")</formula1>
    </dataValidation>
    <dataValidation type="list" allowBlank="1" showInputMessage="1" showErrorMessage="1" sqref="B9:B33" xr:uid="{00000000-0002-0000-0500-000004000000}">
      <formula1>Substance_Group</formula1>
    </dataValidation>
    <dataValidation type="list" allowBlank="1" showInputMessage="1" showErrorMessage="1" sqref="I9:I33" xr:uid="{00000000-0002-0000-0500-000005000000}">
      <formula1>INDIRECT("T_Substance_nature")</formula1>
    </dataValidation>
    <dataValidation type="custom" allowBlank="1" showInputMessage="1" showErrorMessage="1" prompt="Enter quantity with up to 3 decimal places" sqref="K9:K33" xr:uid="{00000000-0002-0000-0500-000006000000}">
      <formula1>ISNUMBER(K9)</formula1>
    </dataValidation>
    <dataValidation operator="lessThan" allowBlank="1" showErrorMessage="1" prompt="Free text - max 250 characters" sqref="M9:M33" xr:uid="{00000000-0002-0000-0500-000007000000}"/>
  </dataValidations>
  <pageMargins left="0.7" right="0.7" top="0.75" bottom="0.75" header="0.3" footer="0.3"/>
  <pageSetup paperSize="9" orientation="portrait" horizontalDpi="90" verticalDpi="9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T36"/>
  <sheetViews>
    <sheetView showGridLines="0" workbookViewId="0">
      <selection activeCell="A30" sqref="A30"/>
    </sheetView>
  </sheetViews>
  <sheetFormatPr defaultColWidth="0" defaultRowHeight="14.45" zeroHeight="1"/>
  <cols>
    <col min="1" max="3" width="20.5703125" customWidth="1"/>
    <col min="4" max="8" width="20.5703125" hidden="1" customWidth="1"/>
    <col min="9" max="11" width="20.5703125" customWidth="1"/>
    <col min="12" max="12" width="50.5703125" customWidth="1"/>
    <col min="13" max="13" width="5.5703125" customWidth="1"/>
    <col min="14" max="14" width="20.5703125" customWidth="1"/>
    <col min="15" max="15" width="50.5703125" customWidth="1"/>
    <col min="16" max="16" width="20.5703125" customWidth="1"/>
    <col min="17" max="19" width="20.5703125" hidden="1" customWidth="1"/>
    <col min="20" max="20" width="20.5703125" customWidth="1"/>
    <col min="21" max="16384" width="8.5703125" hidden="1"/>
  </cols>
  <sheetData>
    <row r="1" spans="1:20" s="143" customFormat="1" ht="30" customHeight="1">
      <c r="A1" s="1"/>
      <c r="B1" s="127" t="s">
        <v>0</v>
      </c>
      <c r="C1" s="2"/>
      <c r="D1" s="2"/>
      <c r="E1" s="2"/>
      <c r="F1" s="2"/>
      <c r="G1" s="2"/>
      <c r="H1" s="2"/>
      <c r="I1" s="3"/>
      <c r="J1" s="3"/>
      <c r="K1" s="3"/>
      <c r="L1" s="3"/>
      <c r="M1" s="3"/>
      <c r="N1" s="3"/>
      <c r="O1" s="3"/>
      <c r="P1" s="3"/>
      <c r="Q1" s="3"/>
      <c r="R1" s="3"/>
      <c r="S1" s="3"/>
      <c r="T1" s="3"/>
    </row>
    <row r="2" spans="1:20" s="143" customFormat="1" ht="5.0999999999999996" customHeight="1">
      <c r="A2" s="5"/>
      <c r="B2" s="6"/>
      <c r="C2" s="6"/>
      <c r="D2" s="6"/>
      <c r="E2" s="6"/>
      <c r="F2" s="6"/>
      <c r="G2" s="6"/>
      <c r="H2" s="6"/>
      <c r="I2" s="7"/>
      <c r="J2" s="7"/>
      <c r="K2" s="7"/>
      <c r="L2" s="7"/>
      <c r="M2" s="7"/>
      <c r="N2" s="7"/>
      <c r="O2" s="7"/>
      <c r="P2" s="7"/>
      <c r="Q2" s="7"/>
      <c r="R2" s="7"/>
      <c r="S2" s="7"/>
      <c r="T2" s="21"/>
    </row>
    <row r="3" spans="1:20">
      <c r="A3" s="21"/>
      <c r="B3" s="133" t="str">
        <f>IF(OR(Producer="Yes",Importer="Yes",Exporter="Yes"),"Please fill in the details on this form",IF(AND(Producer="No",Importer="No",Exporter="No"),"You do not need to enter details on this form",""))</f>
        <v/>
      </c>
      <c r="C3" s="21"/>
      <c r="D3" s="20"/>
      <c r="E3" s="20"/>
      <c r="F3" s="20"/>
      <c r="G3" s="20"/>
      <c r="H3" s="20"/>
      <c r="I3" s="21"/>
      <c r="J3" s="21"/>
      <c r="K3" s="21"/>
      <c r="L3" s="21"/>
      <c r="M3" s="21"/>
      <c r="N3" s="21"/>
      <c r="O3" s="21"/>
      <c r="P3" s="21"/>
      <c r="Q3" s="20"/>
      <c r="R3" s="20"/>
      <c r="S3" s="20"/>
      <c r="T3" s="21"/>
    </row>
    <row r="4" spans="1:20" ht="15" customHeight="1">
      <c r="A4" s="21"/>
      <c r="B4" s="21"/>
      <c r="C4" s="21"/>
      <c r="D4" s="20"/>
      <c r="E4" s="20"/>
      <c r="F4" s="20"/>
      <c r="G4" s="20"/>
      <c r="H4" s="20"/>
      <c r="I4" s="21"/>
      <c r="J4" s="21"/>
      <c r="K4" s="21"/>
      <c r="L4" s="21"/>
      <c r="M4" s="21"/>
      <c r="N4" s="21"/>
      <c r="O4" s="21"/>
      <c r="P4" s="21"/>
      <c r="Q4" s="20"/>
      <c r="R4" s="20"/>
      <c r="S4" s="20"/>
      <c r="T4" s="21"/>
    </row>
    <row r="5" spans="1:20" ht="15" customHeight="1">
      <c r="A5" s="21"/>
      <c r="B5" s="105" t="s">
        <v>57</v>
      </c>
      <c r="C5" s="8"/>
      <c r="D5" s="40"/>
      <c r="E5" s="40"/>
      <c r="F5" s="40"/>
      <c r="G5" s="40"/>
      <c r="H5" s="40"/>
      <c r="I5" s="21"/>
      <c r="J5" s="21"/>
      <c r="K5" s="21"/>
      <c r="L5" s="21"/>
      <c r="M5" s="21"/>
      <c r="N5" s="132" t="s">
        <v>58</v>
      </c>
      <c r="O5" s="21"/>
      <c r="P5" s="21"/>
      <c r="Q5" s="20"/>
      <c r="R5" s="20"/>
      <c r="S5" s="20"/>
      <c r="T5" s="21"/>
    </row>
    <row r="6" spans="1:20" ht="15" customHeight="1">
      <c r="A6" s="21"/>
      <c r="B6" s="10"/>
      <c r="C6" s="10"/>
      <c r="D6" s="41"/>
      <c r="E6" s="41"/>
      <c r="F6" s="41"/>
      <c r="G6" s="41"/>
      <c r="H6" s="41"/>
      <c r="I6" s="21"/>
      <c r="J6" s="21"/>
      <c r="K6" s="21"/>
      <c r="L6" s="21"/>
      <c r="M6" s="21"/>
      <c r="N6" s="21"/>
      <c r="O6" s="21"/>
      <c r="P6" s="21"/>
      <c r="Q6" s="20"/>
      <c r="R6" s="20"/>
      <c r="S6" s="20"/>
      <c r="T6" s="21"/>
    </row>
    <row r="7" spans="1:20" s="121" customFormat="1" ht="15" customHeight="1">
      <c r="A7" s="120"/>
      <c r="B7" s="107" t="s">
        <v>39</v>
      </c>
      <c r="C7" s="107" t="s">
        <v>40</v>
      </c>
      <c r="D7" s="118" t="s">
        <v>41</v>
      </c>
      <c r="E7" s="118" t="s">
        <v>42</v>
      </c>
      <c r="F7" s="118" t="s">
        <v>43</v>
      </c>
      <c r="G7" s="118" t="s">
        <v>44</v>
      </c>
      <c r="H7" s="118" t="s">
        <v>45</v>
      </c>
      <c r="I7" s="107" t="s">
        <v>46</v>
      </c>
      <c r="J7" s="107" t="s">
        <v>47</v>
      </c>
      <c r="K7" s="107" t="s">
        <v>48</v>
      </c>
      <c r="L7" s="112" t="s">
        <v>18</v>
      </c>
      <c r="M7" s="112"/>
      <c r="N7" s="107" t="s">
        <v>20</v>
      </c>
      <c r="O7" s="130" t="s">
        <v>52</v>
      </c>
      <c r="P7" s="107" t="s">
        <v>53</v>
      </c>
      <c r="Q7" s="118" t="s">
        <v>54</v>
      </c>
      <c r="R7" s="118" t="s">
        <v>55</v>
      </c>
      <c r="S7" s="118" t="s">
        <v>49</v>
      </c>
      <c r="T7" s="107"/>
    </row>
    <row r="8" spans="1:20" ht="15" customHeight="1" thickBot="1">
      <c r="A8" s="21"/>
      <c r="B8" s="12"/>
      <c r="C8" s="12"/>
      <c r="D8" s="28"/>
      <c r="E8" s="28"/>
      <c r="F8" s="28"/>
      <c r="G8" s="28"/>
      <c r="H8" s="28"/>
      <c r="I8" s="12"/>
      <c r="J8" s="12"/>
      <c r="K8" s="12"/>
      <c r="L8" s="13"/>
      <c r="M8" s="13"/>
      <c r="N8" s="13"/>
      <c r="O8" s="13"/>
      <c r="P8" s="13"/>
      <c r="Q8" s="29"/>
      <c r="R8" s="29"/>
      <c r="S8" s="29"/>
      <c r="T8" s="12"/>
    </row>
    <row r="9" spans="1:20"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31"/>
      <c r="N9" s="122"/>
      <c r="O9" s="122"/>
      <c r="P9" s="122" t="s">
        <v>59</v>
      </c>
      <c r="Q9" s="123" t="e">
        <f>VLOOKUP($P9,'Reference Data'!$AU$6:$AX$259,3,FALSE)</f>
        <v>#N/A</v>
      </c>
      <c r="R9" s="123" t="e">
        <f>VLOOKUP($P9,'Reference Data'!$AU$6:$AX$259,4,FALSE)</f>
        <v>#N/A</v>
      </c>
      <c r="S9" s="123" t="e">
        <f>K9*H9</f>
        <v>#VALUE!</v>
      </c>
      <c r="T9" s="125"/>
    </row>
    <row r="10" spans="1:20"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31"/>
      <c r="N10" s="122"/>
      <c r="O10" s="122"/>
      <c r="P10" s="122" t="s">
        <v>59</v>
      </c>
      <c r="Q10" s="123" t="e">
        <f>VLOOKUP($P10,'Reference Data'!$AU$6:$AX$259,3,FALSE)</f>
        <v>#N/A</v>
      </c>
      <c r="R10" s="123" t="e">
        <f>VLOOKUP($P10,'Reference Data'!$AU$6:$AX$259,4,FALSE)</f>
        <v>#N/A</v>
      </c>
      <c r="S10" s="123" t="e">
        <f t="shared" ref="S10:S33" si="0">K10*H10</f>
        <v>#VALUE!</v>
      </c>
      <c r="T10" s="125"/>
    </row>
    <row r="11" spans="1:20"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31"/>
      <c r="N11" s="122"/>
      <c r="O11" s="122"/>
      <c r="P11" s="122" t="s">
        <v>59</v>
      </c>
      <c r="Q11" s="123" t="e">
        <f>VLOOKUP($P11,'Reference Data'!$AU$6:$AX$259,3,FALSE)</f>
        <v>#N/A</v>
      </c>
      <c r="R11" s="123" t="e">
        <f>VLOOKUP($P11,'Reference Data'!$AU$6:$AX$259,4,FALSE)</f>
        <v>#N/A</v>
      </c>
      <c r="S11" s="123" t="e">
        <f t="shared" si="0"/>
        <v>#VALUE!</v>
      </c>
      <c r="T11" s="125"/>
    </row>
    <row r="12" spans="1:20"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31"/>
      <c r="N12" s="122"/>
      <c r="O12" s="122"/>
      <c r="P12" s="122" t="s">
        <v>59</v>
      </c>
      <c r="Q12" s="123" t="e">
        <f>VLOOKUP($P12,'Reference Data'!$AU$6:$AX$259,3,FALSE)</f>
        <v>#N/A</v>
      </c>
      <c r="R12" s="123" t="e">
        <f>VLOOKUP($P12,'Reference Data'!$AU$6:$AX$259,4,FALSE)</f>
        <v>#N/A</v>
      </c>
      <c r="S12" s="123" t="e">
        <f t="shared" si="0"/>
        <v>#VALUE!</v>
      </c>
      <c r="T12" s="125"/>
    </row>
    <row r="13" spans="1:20"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31"/>
      <c r="N13" s="122"/>
      <c r="O13" s="122"/>
      <c r="P13" s="122" t="s">
        <v>59</v>
      </c>
      <c r="Q13" s="123" t="e">
        <f>VLOOKUP($P13,'Reference Data'!$AU$6:$AX$259,3,FALSE)</f>
        <v>#N/A</v>
      </c>
      <c r="R13" s="123" t="e">
        <f>VLOOKUP($P13,'Reference Data'!$AU$6:$AX$259,4,FALSE)</f>
        <v>#N/A</v>
      </c>
      <c r="S13" s="123" t="e">
        <f t="shared" si="0"/>
        <v>#VALUE!</v>
      </c>
      <c r="T13" s="125"/>
    </row>
    <row r="14" spans="1:20"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31"/>
      <c r="N14" s="122"/>
      <c r="O14" s="122"/>
      <c r="P14" s="122" t="s">
        <v>59</v>
      </c>
      <c r="Q14" s="123" t="e">
        <f>VLOOKUP($P14,'Reference Data'!$AU$6:$AX$259,3,FALSE)</f>
        <v>#N/A</v>
      </c>
      <c r="R14" s="123" t="e">
        <f>VLOOKUP($P14,'Reference Data'!$AU$6:$AX$259,4,FALSE)</f>
        <v>#N/A</v>
      </c>
      <c r="S14" s="123" t="e">
        <f t="shared" si="0"/>
        <v>#VALUE!</v>
      </c>
      <c r="T14" s="125"/>
    </row>
    <row r="15" spans="1:20"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31"/>
      <c r="N15" s="122"/>
      <c r="O15" s="122"/>
      <c r="P15" s="122" t="s">
        <v>59</v>
      </c>
      <c r="Q15" s="123" t="e">
        <f>VLOOKUP($P15,'Reference Data'!$AU$6:$AX$259,3,FALSE)</f>
        <v>#N/A</v>
      </c>
      <c r="R15" s="123" t="e">
        <f>VLOOKUP($P15,'Reference Data'!$AU$6:$AX$259,4,FALSE)</f>
        <v>#N/A</v>
      </c>
      <c r="S15" s="123" t="e">
        <f t="shared" si="0"/>
        <v>#VALUE!</v>
      </c>
      <c r="T15" s="125"/>
    </row>
    <row r="16" spans="1:20"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31"/>
      <c r="N16" s="122"/>
      <c r="O16" s="122"/>
      <c r="P16" s="122" t="s">
        <v>59</v>
      </c>
      <c r="Q16" s="123" t="e">
        <f>VLOOKUP($P16,'Reference Data'!$AU$6:$AX$259,3,FALSE)</f>
        <v>#N/A</v>
      </c>
      <c r="R16" s="123" t="e">
        <f>VLOOKUP($P16,'Reference Data'!$AU$6:$AX$259,4,FALSE)</f>
        <v>#N/A</v>
      </c>
      <c r="S16" s="123" t="e">
        <f t="shared" si="0"/>
        <v>#VALUE!</v>
      </c>
      <c r="T16" s="125"/>
    </row>
    <row r="17" spans="1:20"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31"/>
      <c r="N17" s="122"/>
      <c r="O17" s="122"/>
      <c r="P17" s="122" t="s">
        <v>59</v>
      </c>
      <c r="Q17" s="123" t="e">
        <f>VLOOKUP($P17,'Reference Data'!$AU$6:$AX$259,3,FALSE)</f>
        <v>#N/A</v>
      </c>
      <c r="R17" s="123" t="e">
        <f>VLOOKUP($P17,'Reference Data'!$AU$6:$AX$259,4,FALSE)</f>
        <v>#N/A</v>
      </c>
      <c r="S17" s="123" t="e">
        <f t="shared" si="0"/>
        <v>#VALUE!</v>
      </c>
      <c r="T17" s="125"/>
    </row>
    <row r="18" spans="1:20"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31"/>
      <c r="N18" s="122"/>
      <c r="O18" s="122"/>
      <c r="P18" s="122" t="s">
        <v>59</v>
      </c>
      <c r="Q18" s="123" t="e">
        <f>VLOOKUP($P18,'Reference Data'!$AU$6:$AX$259,3,FALSE)</f>
        <v>#N/A</v>
      </c>
      <c r="R18" s="123" t="e">
        <f>VLOOKUP($P18,'Reference Data'!$AU$6:$AX$259,4,FALSE)</f>
        <v>#N/A</v>
      </c>
      <c r="S18" s="123" t="e">
        <f t="shared" si="0"/>
        <v>#VALUE!</v>
      </c>
      <c r="T18" s="125"/>
    </row>
    <row r="19" spans="1:20"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31"/>
      <c r="N19" s="122"/>
      <c r="O19" s="122"/>
      <c r="P19" s="122" t="s">
        <v>59</v>
      </c>
      <c r="Q19" s="123" t="e">
        <f>VLOOKUP($P19,'Reference Data'!$AU$6:$AX$259,3,FALSE)</f>
        <v>#N/A</v>
      </c>
      <c r="R19" s="123" t="e">
        <f>VLOOKUP($P19,'Reference Data'!$AU$6:$AX$259,4,FALSE)</f>
        <v>#N/A</v>
      </c>
      <c r="S19" s="123" t="e">
        <f t="shared" si="0"/>
        <v>#VALUE!</v>
      </c>
      <c r="T19" s="125"/>
    </row>
    <row r="20" spans="1:20"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31"/>
      <c r="N20" s="122"/>
      <c r="O20" s="122"/>
      <c r="P20" s="122" t="s">
        <v>59</v>
      </c>
      <c r="Q20" s="123" t="e">
        <f>VLOOKUP($P20,'Reference Data'!$AU$6:$AX$259,3,FALSE)</f>
        <v>#N/A</v>
      </c>
      <c r="R20" s="123" t="e">
        <f>VLOOKUP($P20,'Reference Data'!$AU$6:$AX$259,4,FALSE)</f>
        <v>#N/A</v>
      </c>
      <c r="S20" s="123" t="e">
        <f t="shared" si="0"/>
        <v>#VALUE!</v>
      </c>
      <c r="T20" s="125"/>
    </row>
    <row r="21" spans="1:20"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31"/>
      <c r="N21" s="122"/>
      <c r="O21" s="122"/>
      <c r="P21" s="122" t="s">
        <v>59</v>
      </c>
      <c r="Q21" s="123" t="e">
        <f>VLOOKUP($P21,'Reference Data'!$AU$6:$AX$259,3,FALSE)</f>
        <v>#N/A</v>
      </c>
      <c r="R21" s="123" t="e">
        <f>VLOOKUP($P21,'Reference Data'!$AU$6:$AX$259,4,FALSE)</f>
        <v>#N/A</v>
      </c>
      <c r="S21" s="123" t="e">
        <f t="shared" si="0"/>
        <v>#VALUE!</v>
      </c>
      <c r="T21" s="125"/>
    </row>
    <row r="22" spans="1:20"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31"/>
      <c r="N22" s="122"/>
      <c r="O22" s="122"/>
      <c r="P22" s="122" t="s">
        <v>59</v>
      </c>
      <c r="Q22" s="123" t="e">
        <f>VLOOKUP($P22,'Reference Data'!$AU$6:$AX$259,3,FALSE)</f>
        <v>#N/A</v>
      </c>
      <c r="R22" s="123" t="e">
        <f>VLOOKUP($P22,'Reference Data'!$AU$6:$AX$259,4,FALSE)</f>
        <v>#N/A</v>
      </c>
      <c r="S22" s="123" t="e">
        <f t="shared" si="0"/>
        <v>#VALUE!</v>
      </c>
      <c r="T22" s="125"/>
    </row>
    <row r="23" spans="1:20"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31"/>
      <c r="N23" s="122"/>
      <c r="O23" s="122"/>
      <c r="P23" s="122" t="s">
        <v>59</v>
      </c>
      <c r="Q23" s="123" t="e">
        <f>VLOOKUP($P23,'Reference Data'!$AU$6:$AX$259,3,FALSE)</f>
        <v>#N/A</v>
      </c>
      <c r="R23" s="123" t="e">
        <f>VLOOKUP($P23,'Reference Data'!$AU$6:$AX$259,4,FALSE)</f>
        <v>#N/A</v>
      </c>
      <c r="S23" s="123" t="e">
        <f t="shared" si="0"/>
        <v>#VALUE!</v>
      </c>
      <c r="T23" s="125"/>
    </row>
    <row r="24" spans="1:20"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31"/>
      <c r="N24" s="122"/>
      <c r="O24" s="122"/>
      <c r="P24" s="122" t="s">
        <v>59</v>
      </c>
      <c r="Q24" s="123" t="e">
        <f>VLOOKUP($P24,'Reference Data'!$AU$6:$AX$259,3,FALSE)</f>
        <v>#N/A</v>
      </c>
      <c r="R24" s="123" t="e">
        <f>VLOOKUP($P24,'Reference Data'!$AU$6:$AX$259,4,FALSE)</f>
        <v>#N/A</v>
      </c>
      <c r="S24" s="123" t="e">
        <f t="shared" si="0"/>
        <v>#VALUE!</v>
      </c>
      <c r="T24" s="125"/>
    </row>
    <row r="25" spans="1:20"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31"/>
      <c r="N25" s="122"/>
      <c r="O25" s="122"/>
      <c r="P25" s="122" t="s">
        <v>59</v>
      </c>
      <c r="Q25" s="123" t="e">
        <f>VLOOKUP($P25,'Reference Data'!$AU$6:$AX$259,3,FALSE)</f>
        <v>#N/A</v>
      </c>
      <c r="R25" s="123" t="e">
        <f>VLOOKUP($P25,'Reference Data'!$AU$6:$AX$259,4,FALSE)</f>
        <v>#N/A</v>
      </c>
      <c r="S25" s="123" t="e">
        <f t="shared" si="0"/>
        <v>#VALUE!</v>
      </c>
      <c r="T25" s="125"/>
    </row>
    <row r="26" spans="1:20"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31"/>
      <c r="N26" s="122"/>
      <c r="O26" s="122"/>
      <c r="P26" s="122" t="s">
        <v>59</v>
      </c>
      <c r="Q26" s="123" t="e">
        <f>VLOOKUP($P26,'Reference Data'!$AU$6:$AX$259,3,FALSE)</f>
        <v>#N/A</v>
      </c>
      <c r="R26" s="123" t="e">
        <f>VLOOKUP($P26,'Reference Data'!$AU$6:$AX$259,4,FALSE)</f>
        <v>#N/A</v>
      </c>
      <c r="S26" s="123" t="e">
        <f t="shared" si="0"/>
        <v>#VALUE!</v>
      </c>
      <c r="T26" s="125"/>
    </row>
    <row r="27" spans="1:20"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31"/>
      <c r="N27" s="122"/>
      <c r="O27" s="122"/>
      <c r="P27" s="122" t="s">
        <v>59</v>
      </c>
      <c r="Q27" s="123" t="e">
        <f>VLOOKUP($P27,'Reference Data'!$AU$6:$AX$259,3,FALSE)</f>
        <v>#N/A</v>
      </c>
      <c r="R27" s="123" t="e">
        <f>VLOOKUP($P27,'Reference Data'!$AU$6:$AX$259,4,FALSE)</f>
        <v>#N/A</v>
      </c>
      <c r="S27" s="123" t="e">
        <f t="shared" si="0"/>
        <v>#VALUE!</v>
      </c>
      <c r="T27" s="125"/>
    </row>
    <row r="28" spans="1:20"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31"/>
      <c r="N28" s="122"/>
      <c r="O28" s="122"/>
      <c r="P28" s="122" t="s">
        <v>59</v>
      </c>
      <c r="Q28" s="123" t="e">
        <f>VLOOKUP($P28,'Reference Data'!$AU$6:$AX$259,3,FALSE)</f>
        <v>#N/A</v>
      </c>
      <c r="R28" s="123" t="e">
        <f>VLOOKUP($P28,'Reference Data'!$AU$6:$AX$259,4,FALSE)</f>
        <v>#N/A</v>
      </c>
      <c r="S28" s="123" t="e">
        <f t="shared" si="0"/>
        <v>#VALUE!</v>
      </c>
      <c r="T28" s="125"/>
    </row>
    <row r="29" spans="1:20"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31"/>
      <c r="N29" s="122"/>
      <c r="O29" s="122"/>
      <c r="P29" s="122" t="s">
        <v>59</v>
      </c>
      <c r="Q29" s="123" t="e">
        <f>VLOOKUP($P29,'Reference Data'!$AU$6:$AX$259,3,FALSE)</f>
        <v>#N/A</v>
      </c>
      <c r="R29" s="123" t="e">
        <f>VLOOKUP($P29,'Reference Data'!$AU$6:$AX$259,4,FALSE)</f>
        <v>#N/A</v>
      </c>
      <c r="S29" s="123" t="e">
        <f t="shared" si="0"/>
        <v>#VALUE!</v>
      </c>
      <c r="T29" s="125"/>
    </row>
    <row r="30" spans="1:20"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31"/>
      <c r="N30" s="122"/>
      <c r="O30" s="122"/>
      <c r="P30" s="122" t="s">
        <v>59</v>
      </c>
      <c r="Q30" s="123" t="e">
        <f>VLOOKUP($P30,'Reference Data'!$AU$6:$AX$259,3,FALSE)</f>
        <v>#N/A</v>
      </c>
      <c r="R30" s="123" t="e">
        <f>VLOOKUP($P30,'Reference Data'!$AU$6:$AX$259,4,FALSE)</f>
        <v>#N/A</v>
      </c>
      <c r="S30" s="123" t="e">
        <f t="shared" si="0"/>
        <v>#VALUE!</v>
      </c>
      <c r="T30" s="125"/>
    </row>
    <row r="31" spans="1:20"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31"/>
      <c r="N31" s="122"/>
      <c r="O31" s="122"/>
      <c r="P31" s="122" t="s">
        <v>59</v>
      </c>
      <c r="Q31" s="123" t="e">
        <f>VLOOKUP($P31,'Reference Data'!$AU$6:$AX$259,3,FALSE)</f>
        <v>#N/A</v>
      </c>
      <c r="R31" s="123" t="e">
        <f>VLOOKUP($P31,'Reference Data'!$AU$6:$AX$259,4,FALSE)</f>
        <v>#N/A</v>
      </c>
      <c r="S31" s="123" t="e">
        <f t="shared" si="0"/>
        <v>#VALUE!</v>
      </c>
      <c r="T31" s="125"/>
    </row>
    <row r="32" spans="1:20"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31"/>
      <c r="N32" s="122"/>
      <c r="O32" s="122"/>
      <c r="P32" s="122" t="s">
        <v>59</v>
      </c>
      <c r="Q32" s="123" t="e">
        <f>VLOOKUP($P32,'Reference Data'!$AU$6:$AX$259,3,FALSE)</f>
        <v>#N/A</v>
      </c>
      <c r="R32" s="123" t="e">
        <f>VLOOKUP($P32,'Reference Data'!$AU$6:$AX$259,4,FALSE)</f>
        <v>#N/A</v>
      </c>
      <c r="S32" s="123" t="e">
        <f t="shared" si="0"/>
        <v>#VALUE!</v>
      </c>
      <c r="T32" s="125"/>
    </row>
    <row r="33" spans="1:20"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31"/>
      <c r="N33" s="122"/>
      <c r="O33" s="122"/>
      <c r="P33" s="122" t="s">
        <v>59</v>
      </c>
      <c r="Q33" s="123" t="e">
        <f>VLOOKUP($P33,'Reference Data'!$AU$6:$AX$259,3,FALSE)</f>
        <v>#N/A</v>
      </c>
      <c r="R33" s="123" t="e">
        <f>VLOOKUP($P33,'Reference Data'!$AU$6:$AX$259,4,FALSE)</f>
        <v>#N/A</v>
      </c>
      <c r="S33" s="123" t="e">
        <f t="shared" si="0"/>
        <v>#VALUE!</v>
      </c>
      <c r="T33" s="125"/>
    </row>
    <row r="34" spans="1:20" ht="15" customHeight="1">
      <c r="A34" s="21"/>
      <c r="B34" s="24"/>
      <c r="C34" s="24"/>
      <c r="D34" s="30"/>
      <c r="E34" s="30"/>
      <c r="F34" s="30"/>
      <c r="G34" s="30"/>
      <c r="H34" s="30"/>
      <c r="I34" s="24"/>
      <c r="J34" s="24"/>
      <c r="K34" s="24"/>
      <c r="L34" s="24"/>
      <c r="M34" s="24"/>
      <c r="N34" s="24"/>
      <c r="O34" s="24"/>
      <c r="P34" s="24"/>
      <c r="Q34" s="30"/>
      <c r="R34" s="30"/>
      <c r="S34" s="30"/>
      <c r="T34" s="12"/>
    </row>
    <row r="35" spans="1:20" ht="15" customHeight="1">
      <c r="A35" s="21"/>
      <c r="B35" s="53"/>
      <c r="C35" s="26"/>
      <c r="D35" s="42"/>
      <c r="E35" s="42"/>
      <c r="F35" s="42"/>
      <c r="G35" s="42"/>
      <c r="H35" s="42"/>
      <c r="I35" s="21"/>
      <c r="J35" s="21"/>
      <c r="K35" s="21"/>
      <c r="L35" s="21"/>
      <c r="M35" s="21"/>
      <c r="N35" s="21"/>
      <c r="O35" s="21"/>
      <c r="P35" s="21"/>
      <c r="Q35" s="20"/>
      <c r="R35" s="20"/>
      <c r="S35" s="20"/>
      <c r="T35" s="21"/>
    </row>
    <row r="36" spans="1:20" ht="15" hidden="1" customHeight="1">
      <c r="A36" s="21"/>
      <c r="B36" s="53"/>
      <c r="C36" s="26"/>
      <c r="D36" s="42"/>
      <c r="E36" s="42"/>
      <c r="F36" s="42"/>
      <c r="G36" s="42"/>
      <c r="H36" s="42"/>
      <c r="I36" s="21"/>
      <c r="J36" s="21"/>
      <c r="K36" s="21"/>
      <c r="L36" s="21"/>
      <c r="M36" s="21"/>
      <c r="N36" s="21"/>
      <c r="O36" s="21"/>
      <c r="P36" s="21"/>
      <c r="Q36" s="20"/>
      <c r="R36" s="20"/>
      <c r="S36" s="20"/>
      <c r="T36" s="21"/>
    </row>
  </sheetData>
  <sheetProtection algorithmName="SHA-512" hashValue="hlxQBRydxNIAM6yLWTNpBzfl7AE9eD9Za+deTEJsw5eeqoSUQFvQZo+x21zDqjKiRplslzdfyBcLAI5i+g2RQg==" saltValue="KgisnS9SYjZ4+GslYHxT7g==" spinCount="100000" sheet="1" objects="1" scenarios="1"/>
  <conditionalFormatting sqref="A5:XFD1000">
    <cfRule type="expression" dxfId="78" priority="1">
      <formula>$B$3="You do not need to enter details on this form"</formula>
    </cfRule>
  </conditionalFormatting>
  <dataValidations count="9">
    <dataValidation type="list" allowBlank="1" showInputMessage="1" showErrorMessage="1" sqref="C9:C33" xr:uid="{00000000-0002-0000-0600-000000000000}">
      <formula1>INDIRECT(B9)</formula1>
    </dataValidation>
    <dataValidation type="list" allowBlank="1" showInputMessage="1" showErrorMessage="1" sqref="I9:I33" xr:uid="{00000000-0002-0000-0600-000001000000}">
      <formula1>INDIRECT("T_Substance_nature")</formula1>
    </dataValidation>
    <dataValidation type="list" allowBlank="1" showInputMessage="1" showErrorMessage="1" sqref="B9:B33" xr:uid="{00000000-0002-0000-0600-000002000000}">
      <formula1>Substance_Group</formula1>
    </dataValidation>
    <dataValidation type="list" allowBlank="1" showInputMessage="1" showErrorMessage="1" sqref="J9:J33" xr:uid="{00000000-0002-0000-0600-000003000000}">
      <formula1>INDIRECT("T_Sales_to_UK")</formula1>
    </dataValidation>
    <dataValidation type="textLength" operator="lessThan" allowBlank="1" showInputMessage="1" showErrorMessage="1" prompt="Free text - up to 100 characters" sqref="N9:N33" xr:uid="{00000000-0002-0000-0600-000004000000}">
      <formula1>100</formula1>
    </dataValidation>
    <dataValidation type="textLength" operator="lessThan" allowBlank="1" showInputMessage="1" showErrorMessage="1" prompt="Free text - up to 500 characters" sqref="O9:O33" xr:uid="{00000000-0002-0000-0600-000005000000}">
      <formula1>500</formula1>
    </dataValidation>
    <dataValidation type="list" showDropDown="1" showInputMessage="1" showErrorMessage="1" error="This cell must contain &quot;United Kingdom&quot;_x000a_" sqref="P9:P33" xr:uid="{00000000-0002-0000-0600-000006000000}">
      <formula1>"United Kingdom"</formula1>
    </dataValidation>
    <dataValidation type="textLength" operator="lessThan" allowBlank="1" showInputMessage="1" showErrorMessage="1" prompt="Free text - max 250 characters" sqref="L9:L33" xr:uid="{00000000-0002-0000-0600-000007000000}">
      <formula1>250</formula1>
    </dataValidation>
    <dataValidation type="custom" allowBlank="1" showInputMessage="1" showErrorMessage="1" prompt="Enter quantity with up to 3 decimal places" sqref="K9:K33" xr:uid="{00000000-0002-0000-0600-000008000000}">
      <formula1>ISNUMBER(K9)</formula1>
    </dataValidation>
  </dataValidations>
  <pageMargins left="0.7" right="0.7" top="0.75" bottom="0.75" header="0.3" footer="0.3"/>
  <pageSetup paperSize="9" orientation="portrait" horizontalDpi="90" verticalDpi="9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T61"/>
  <sheetViews>
    <sheetView showGridLines="0" topLeftCell="B1" zoomScaleNormal="100" workbookViewId="0">
      <selection activeCell="A30" sqref="A30"/>
    </sheetView>
  </sheetViews>
  <sheetFormatPr defaultColWidth="0" defaultRowHeight="15" customHeight="1" zeroHeight="1"/>
  <cols>
    <col min="1" max="3" width="20.5703125" customWidth="1"/>
    <col min="4" max="8" width="20.5703125" hidden="1" customWidth="1"/>
    <col min="9" max="11" width="20.5703125" customWidth="1"/>
    <col min="12" max="12" width="50.5703125" customWidth="1"/>
    <col min="13" max="13" width="5.5703125" customWidth="1"/>
    <col min="14" max="14" width="20.5703125" customWidth="1"/>
    <col min="15" max="15" width="50.5703125" customWidth="1"/>
    <col min="16" max="16" width="20.5703125" customWidth="1"/>
    <col min="17" max="19" width="20.5703125" hidden="1" customWidth="1"/>
    <col min="20" max="20" width="20.5703125" customWidth="1"/>
    <col min="21" max="16384" width="9.42578125" hidden="1"/>
  </cols>
  <sheetData>
    <row r="1" spans="1:20" s="143" customFormat="1" ht="30" customHeight="1">
      <c r="A1" s="1"/>
      <c r="B1" s="127" t="s">
        <v>0</v>
      </c>
      <c r="C1" s="2"/>
      <c r="D1" s="127"/>
      <c r="E1" s="2"/>
      <c r="F1" s="127"/>
      <c r="G1" s="127"/>
      <c r="H1" s="2"/>
      <c r="I1" s="3"/>
      <c r="J1" s="3"/>
      <c r="K1" s="3"/>
      <c r="L1" s="3"/>
      <c r="M1" s="3"/>
      <c r="N1" s="3"/>
      <c r="O1" s="3"/>
      <c r="P1" s="3"/>
      <c r="Q1" s="3"/>
      <c r="R1" s="3"/>
      <c r="S1" s="3"/>
      <c r="T1" s="3"/>
    </row>
    <row r="2" spans="1:20" s="143" customFormat="1" ht="5.0999999999999996" customHeight="1">
      <c r="A2" s="5"/>
      <c r="B2" s="6"/>
      <c r="C2" s="6"/>
      <c r="D2" s="6"/>
      <c r="E2" s="6"/>
      <c r="F2" s="6"/>
      <c r="G2" s="6"/>
      <c r="H2" s="6"/>
      <c r="I2" s="7"/>
      <c r="J2" s="7"/>
      <c r="K2" s="7"/>
      <c r="L2" s="7"/>
      <c r="M2" s="7"/>
      <c r="N2" s="7"/>
      <c r="O2" s="7"/>
      <c r="P2" s="7"/>
      <c r="Q2" s="7"/>
      <c r="R2" s="7"/>
      <c r="S2" s="7"/>
      <c r="T2" s="21"/>
    </row>
    <row r="3" spans="1:20" ht="14.45">
      <c r="A3" s="21"/>
      <c r="B3" s="133" t="str">
        <f>IF(OR(Producer="yes",Importer="Yes",Exporter="Yes"),"Please fill in the details on this form",IF(AND(Producer="no",Importer="no",Exporter="no"),"You do not need to enter details on this form",""))</f>
        <v/>
      </c>
      <c r="C3" s="21"/>
      <c r="D3" s="20"/>
      <c r="E3" s="20"/>
      <c r="F3" s="20"/>
      <c r="G3" s="20"/>
      <c r="H3" s="20"/>
      <c r="I3" s="21"/>
      <c r="J3" s="21"/>
      <c r="K3" s="21"/>
      <c r="L3" s="21"/>
      <c r="M3" s="21"/>
      <c r="N3" s="21"/>
      <c r="O3" s="21"/>
      <c r="P3" s="21"/>
      <c r="Q3" s="20"/>
      <c r="R3" s="20"/>
      <c r="S3" s="20"/>
      <c r="T3" s="21"/>
    </row>
    <row r="4" spans="1:20" ht="15" customHeight="1">
      <c r="A4" s="21"/>
      <c r="B4" s="21"/>
      <c r="C4" s="21"/>
      <c r="D4" s="20"/>
      <c r="E4" s="20"/>
      <c r="F4" s="20"/>
      <c r="G4" s="20"/>
      <c r="H4" s="20"/>
      <c r="I4" s="21"/>
      <c r="J4" s="21"/>
      <c r="K4" s="21"/>
      <c r="L4" s="21"/>
      <c r="M4" s="21"/>
      <c r="N4" s="21"/>
      <c r="O4" s="21"/>
      <c r="P4" s="21"/>
      <c r="Q4" s="20"/>
      <c r="R4" s="20"/>
      <c r="S4" s="20"/>
      <c r="T4" s="21"/>
    </row>
    <row r="5" spans="1:20" ht="15" customHeight="1">
      <c r="A5" s="21"/>
      <c r="B5" s="105" t="s">
        <v>60</v>
      </c>
      <c r="C5" s="8"/>
      <c r="D5" s="40"/>
      <c r="E5" s="40"/>
      <c r="F5" s="40"/>
      <c r="G5" s="40"/>
      <c r="H5" s="40"/>
      <c r="I5" s="21"/>
      <c r="J5" s="21"/>
      <c r="K5" s="21"/>
      <c r="L5" s="21"/>
      <c r="M5" s="21"/>
      <c r="N5" s="132" t="s">
        <v>61</v>
      </c>
      <c r="O5" s="21"/>
      <c r="P5" s="21"/>
      <c r="Q5" s="20"/>
      <c r="R5" s="20"/>
      <c r="S5" s="20"/>
      <c r="T5" s="21"/>
    </row>
    <row r="6" spans="1:20" ht="15" customHeight="1">
      <c r="A6" s="21"/>
      <c r="B6" s="10"/>
      <c r="C6" s="10"/>
      <c r="D6" s="41"/>
      <c r="E6" s="41"/>
      <c r="F6" s="41"/>
      <c r="G6" s="41"/>
      <c r="H6" s="41"/>
      <c r="I6" s="21"/>
      <c r="J6" s="21"/>
      <c r="K6" s="21"/>
      <c r="L6" s="21"/>
      <c r="M6" s="21"/>
      <c r="N6" s="21"/>
      <c r="O6" s="21"/>
      <c r="P6" s="21"/>
      <c r="Q6" s="20"/>
      <c r="R6" s="20"/>
      <c r="S6" s="20"/>
      <c r="T6" s="21"/>
    </row>
    <row r="7" spans="1:20" s="148" customFormat="1" ht="15" customHeight="1">
      <c r="A7" s="109"/>
      <c r="B7" s="107" t="s">
        <v>39</v>
      </c>
      <c r="C7" s="107" t="s">
        <v>40</v>
      </c>
      <c r="D7" s="118" t="s">
        <v>41</v>
      </c>
      <c r="E7" s="118" t="s">
        <v>42</v>
      </c>
      <c r="F7" s="118" t="s">
        <v>43</v>
      </c>
      <c r="G7" s="118" t="s">
        <v>44</v>
      </c>
      <c r="H7" s="118" t="s">
        <v>45</v>
      </c>
      <c r="I7" s="107" t="s">
        <v>46</v>
      </c>
      <c r="J7" s="107" t="s">
        <v>47</v>
      </c>
      <c r="K7" s="107" t="s">
        <v>48</v>
      </c>
      <c r="L7" s="112" t="s">
        <v>18</v>
      </c>
      <c r="M7" s="112"/>
      <c r="N7" s="107" t="s">
        <v>20</v>
      </c>
      <c r="O7" s="130" t="s">
        <v>52</v>
      </c>
      <c r="P7" s="107" t="s">
        <v>53</v>
      </c>
      <c r="Q7" s="118" t="s">
        <v>54</v>
      </c>
      <c r="R7" s="118" t="s">
        <v>55</v>
      </c>
      <c r="S7" s="118" t="s">
        <v>49</v>
      </c>
      <c r="T7" s="107"/>
    </row>
    <row r="8" spans="1:20" ht="15" customHeight="1" thickBot="1">
      <c r="A8" s="21"/>
      <c r="B8" s="12"/>
      <c r="C8" s="12"/>
      <c r="D8" s="28"/>
      <c r="E8" s="28"/>
      <c r="F8" s="28"/>
      <c r="G8" s="28"/>
      <c r="H8" s="28"/>
      <c r="I8" s="12"/>
      <c r="J8" s="12"/>
      <c r="K8" s="12"/>
      <c r="L8" s="13"/>
      <c r="M8" s="13"/>
      <c r="N8" s="13"/>
      <c r="O8" s="13"/>
      <c r="P8" s="13"/>
      <c r="Q8" s="29"/>
      <c r="R8" s="29"/>
      <c r="S8" s="29"/>
      <c r="T8" s="12"/>
    </row>
    <row r="9" spans="1:20" s="126"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4"/>
      <c r="L9" s="122"/>
      <c r="M9" s="131"/>
      <c r="N9" s="122"/>
      <c r="O9" s="122"/>
      <c r="P9" s="122" t="s">
        <v>59</v>
      </c>
      <c r="Q9" s="123" t="e">
        <f>VLOOKUP($P9,'Reference Data'!$AU$6:$AX$259,3,FALSE)</f>
        <v>#N/A</v>
      </c>
      <c r="R9" s="123" t="e">
        <f>VLOOKUP($P9,'Reference Data'!$AU$6:$AX$259,4,FALSE)</f>
        <v>#N/A</v>
      </c>
      <c r="S9" s="123" t="e">
        <f>K9*H9</f>
        <v>#VALUE!</v>
      </c>
      <c r="T9" s="125"/>
    </row>
    <row r="10" spans="1:20" s="126"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4"/>
      <c r="L10" s="122"/>
      <c r="M10" s="131"/>
      <c r="N10" s="122"/>
      <c r="O10" s="122"/>
      <c r="P10" s="122" t="s">
        <v>59</v>
      </c>
      <c r="Q10" s="123" t="e">
        <f>VLOOKUP($P10,'Reference Data'!$AU$6:$AX$259,3,FALSE)</f>
        <v>#N/A</v>
      </c>
      <c r="R10" s="123" t="e">
        <f>VLOOKUP($P10,'Reference Data'!$AU$6:$AX$259,4,FALSE)</f>
        <v>#N/A</v>
      </c>
      <c r="S10" s="123" t="e">
        <f t="shared" ref="S10:S33" si="0">K10*H10</f>
        <v>#VALUE!</v>
      </c>
      <c r="T10" s="125"/>
    </row>
    <row r="11" spans="1:20" s="126"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4"/>
      <c r="L11" s="122"/>
      <c r="M11" s="131"/>
      <c r="N11" s="122"/>
      <c r="O11" s="122"/>
      <c r="P11" s="122" t="s">
        <v>59</v>
      </c>
      <c r="Q11" s="123" t="e">
        <f>VLOOKUP($P11,'Reference Data'!$AU$6:$AX$259,3,FALSE)</f>
        <v>#N/A</v>
      </c>
      <c r="R11" s="123" t="e">
        <f>VLOOKUP($P11,'Reference Data'!$AU$6:$AX$259,4,FALSE)</f>
        <v>#N/A</v>
      </c>
      <c r="S11" s="123" t="e">
        <f t="shared" si="0"/>
        <v>#VALUE!</v>
      </c>
      <c r="T11" s="125"/>
    </row>
    <row r="12" spans="1:20" s="126"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4"/>
      <c r="L12" s="122"/>
      <c r="M12" s="131"/>
      <c r="N12" s="122"/>
      <c r="O12" s="122"/>
      <c r="P12" s="122" t="s">
        <v>59</v>
      </c>
      <c r="Q12" s="123" t="e">
        <f>VLOOKUP($P12,'Reference Data'!$AU$6:$AX$259,3,FALSE)</f>
        <v>#N/A</v>
      </c>
      <c r="R12" s="123" t="e">
        <f>VLOOKUP($P12,'Reference Data'!$AU$6:$AX$259,4,FALSE)</f>
        <v>#N/A</v>
      </c>
      <c r="S12" s="123" t="e">
        <f t="shared" si="0"/>
        <v>#VALUE!</v>
      </c>
      <c r="T12" s="125"/>
    </row>
    <row r="13" spans="1:20" s="126"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4"/>
      <c r="L13" s="122"/>
      <c r="M13" s="131"/>
      <c r="N13" s="122"/>
      <c r="O13" s="122"/>
      <c r="P13" s="122" t="s">
        <v>59</v>
      </c>
      <c r="Q13" s="123" t="e">
        <f>VLOOKUP($P13,'Reference Data'!$AU$6:$AX$259,3,FALSE)</f>
        <v>#N/A</v>
      </c>
      <c r="R13" s="123" t="e">
        <f>VLOOKUP($P13,'Reference Data'!$AU$6:$AX$259,4,FALSE)</f>
        <v>#N/A</v>
      </c>
      <c r="S13" s="123" t="e">
        <f t="shared" si="0"/>
        <v>#VALUE!</v>
      </c>
      <c r="T13" s="125"/>
    </row>
    <row r="14" spans="1:20" s="126"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4"/>
      <c r="L14" s="122"/>
      <c r="M14" s="131"/>
      <c r="N14" s="122"/>
      <c r="O14" s="122"/>
      <c r="P14" s="122" t="s">
        <v>59</v>
      </c>
      <c r="Q14" s="123" t="e">
        <f>VLOOKUP($P14,'Reference Data'!$AU$6:$AX$259,3,FALSE)</f>
        <v>#N/A</v>
      </c>
      <c r="R14" s="123" t="e">
        <f>VLOOKUP($P14,'Reference Data'!$AU$6:$AX$259,4,FALSE)</f>
        <v>#N/A</v>
      </c>
      <c r="S14" s="123" t="e">
        <f t="shared" si="0"/>
        <v>#VALUE!</v>
      </c>
      <c r="T14" s="125"/>
    </row>
    <row r="15" spans="1:20" s="126"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4"/>
      <c r="L15" s="122"/>
      <c r="M15" s="131"/>
      <c r="N15" s="122"/>
      <c r="O15" s="122"/>
      <c r="P15" s="122" t="s">
        <v>59</v>
      </c>
      <c r="Q15" s="123" t="e">
        <f>VLOOKUP($P15,'Reference Data'!$AU$6:$AX$259,3,FALSE)</f>
        <v>#N/A</v>
      </c>
      <c r="R15" s="123" t="e">
        <f>VLOOKUP($P15,'Reference Data'!$AU$6:$AX$259,4,FALSE)</f>
        <v>#N/A</v>
      </c>
      <c r="S15" s="123" t="e">
        <f t="shared" si="0"/>
        <v>#VALUE!</v>
      </c>
      <c r="T15" s="125"/>
    </row>
    <row r="16" spans="1:20" s="126"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4"/>
      <c r="L16" s="122"/>
      <c r="M16" s="131"/>
      <c r="N16" s="122"/>
      <c r="O16" s="122"/>
      <c r="P16" s="122" t="s">
        <v>59</v>
      </c>
      <c r="Q16" s="123" t="e">
        <f>VLOOKUP($P16,'Reference Data'!$AU$6:$AX$259,3,FALSE)</f>
        <v>#N/A</v>
      </c>
      <c r="R16" s="123" t="e">
        <f>VLOOKUP($P16,'Reference Data'!$AU$6:$AX$259,4,FALSE)</f>
        <v>#N/A</v>
      </c>
      <c r="S16" s="123" t="e">
        <f t="shared" si="0"/>
        <v>#VALUE!</v>
      </c>
      <c r="T16" s="125"/>
    </row>
    <row r="17" spans="1:20" s="126"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4"/>
      <c r="L17" s="122"/>
      <c r="M17" s="131"/>
      <c r="N17" s="122"/>
      <c r="O17" s="122"/>
      <c r="P17" s="122" t="s">
        <v>59</v>
      </c>
      <c r="Q17" s="123" t="e">
        <f>VLOOKUP($P17,'Reference Data'!$AU$6:$AX$259,3,FALSE)</f>
        <v>#N/A</v>
      </c>
      <c r="R17" s="123" t="e">
        <f>VLOOKUP($P17,'Reference Data'!$AU$6:$AX$259,4,FALSE)</f>
        <v>#N/A</v>
      </c>
      <c r="S17" s="123" t="e">
        <f t="shared" si="0"/>
        <v>#VALUE!</v>
      </c>
      <c r="T17" s="125"/>
    </row>
    <row r="18" spans="1:20" s="126"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4"/>
      <c r="L18" s="122"/>
      <c r="M18" s="131"/>
      <c r="N18" s="122"/>
      <c r="O18" s="122"/>
      <c r="P18" s="122" t="s">
        <v>59</v>
      </c>
      <c r="Q18" s="123" t="e">
        <f>VLOOKUP($P18,'Reference Data'!$AU$6:$AX$259,3,FALSE)</f>
        <v>#N/A</v>
      </c>
      <c r="R18" s="123" t="e">
        <f>VLOOKUP($P18,'Reference Data'!$AU$6:$AX$259,4,FALSE)</f>
        <v>#N/A</v>
      </c>
      <c r="S18" s="123" t="e">
        <f t="shared" si="0"/>
        <v>#VALUE!</v>
      </c>
      <c r="T18" s="125"/>
    </row>
    <row r="19" spans="1:20" s="126"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4"/>
      <c r="L19" s="122"/>
      <c r="M19" s="131"/>
      <c r="N19" s="122"/>
      <c r="O19" s="122"/>
      <c r="P19" s="122" t="s">
        <v>59</v>
      </c>
      <c r="Q19" s="123" t="e">
        <f>VLOOKUP($P19,'Reference Data'!$AU$6:$AX$259,3,FALSE)</f>
        <v>#N/A</v>
      </c>
      <c r="R19" s="123" t="e">
        <f>VLOOKUP($P19,'Reference Data'!$AU$6:$AX$259,4,FALSE)</f>
        <v>#N/A</v>
      </c>
      <c r="S19" s="123" t="e">
        <f t="shared" si="0"/>
        <v>#VALUE!</v>
      </c>
      <c r="T19" s="125"/>
    </row>
    <row r="20" spans="1:20" s="126"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4"/>
      <c r="L20" s="122"/>
      <c r="M20" s="131"/>
      <c r="N20" s="122"/>
      <c r="O20" s="122"/>
      <c r="P20" s="122" t="s">
        <v>59</v>
      </c>
      <c r="Q20" s="123" t="e">
        <f>VLOOKUP($P20,'Reference Data'!$AU$6:$AX$259,3,FALSE)</f>
        <v>#N/A</v>
      </c>
      <c r="R20" s="123" t="e">
        <f>VLOOKUP($P20,'Reference Data'!$AU$6:$AX$259,4,FALSE)</f>
        <v>#N/A</v>
      </c>
      <c r="S20" s="123" t="e">
        <f t="shared" si="0"/>
        <v>#VALUE!</v>
      </c>
      <c r="T20" s="125"/>
    </row>
    <row r="21" spans="1:20" s="126"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4"/>
      <c r="L21" s="122"/>
      <c r="M21" s="131"/>
      <c r="N21" s="122"/>
      <c r="O21" s="122"/>
      <c r="P21" s="122" t="s">
        <v>59</v>
      </c>
      <c r="Q21" s="123" t="e">
        <f>VLOOKUP($P21,'Reference Data'!$AU$6:$AX$259,3,FALSE)</f>
        <v>#N/A</v>
      </c>
      <c r="R21" s="123" t="e">
        <f>VLOOKUP($P21,'Reference Data'!$AU$6:$AX$259,4,FALSE)</f>
        <v>#N/A</v>
      </c>
      <c r="S21" s="123" t="e">
        <f t="shared" si="0"/>
        <v>#VALUE!</v>
      </c>
      <c r="T21" s="125"/>
    </row>
    <row r="22" spans="1:20" s="126"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4"/>
      <c r="L22" s="122"/>
      <c r="M22" s="131"/>
      <c r="N22" s="122"/>
      <c r="O22" s="122"/>
      <c r="P22" s="122" t="s">
        <v>59</v>
      </c>
      <c r="Q22" s="123" t="e">
        <f>VLOOKUP($P22,'Reference Data'!$AU$6:$AX$259,3,FALSE)</f>
        <v>#N/A</v>
      </c>
      <c r="R22" s="123" t="e">
        <f>VLOOKUP($P22,'Reference Data'!$AU$6:$AX$259,4,FALSE)</f>
        <v>#N/A</v>
      </c>
      <c r="S22" s="123" t="e">
        <f t="shared" si="0"/>
        <v>#VALUE!</v>
      </c>
      <c r="T22" s="125"/>
    </row>
    <row r="23" spans="1:20" s="126"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4"/>
      <c r="L23" s="122"/>
      <c r="M23" s="131"/>
      <c r="N23" s="122"/>
      <c r="O23" s="122"/>
      <c r="P23" s="122" t="s">
        <v>59</v>
      </c>
      <c r="Q23" s="123" t="e">
        <f>VLOOKUP($P23,'Reference Data'!$AU$6:$AX$259,3,FALSE)</f>
        <v>#N/A</v>
      </c>
      <c r="R23" s="123" t="e">
        <f>VLOOKUP($P23,'Reference Data'!$AU$6:$AX$259,4,FALSE)</f>
        <v>#N/A</v>
      </c>
      <c r="S23" s="123" t="e">
        <f t="shared" si="0"/>
        <v>#VALUE!</v>
      </c>
      <c r="T23" s="125"/>
    </row>
    <row r="24" spans="1:20" s="126"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4"/>
      <c r="L24" s="122"/>
      <c r="M24" s="131"/>
      <c r="N24" s="122"/>
      <c r="O24" s="122"/>
      <c r="P24" s="122" t="s">
        <v>59</v>
      </c>
      <c r="Q24" s="123" t="e">
        <f>VLOOKUP($P24,'Reference Data'!$AU$6:$AX$259,3,FALSE)</f>
        <v>#N/A</v>
      </c>
      <c r="R24" s="123" t="e">
        <f>VLOOKUP($P24,'Reference Data'!$AU$6:$AX$259,4,FALSE)</f>
        <v>#N/A</v>
      </c>
      <c r="S24" s="123" t="e">
        <f t="shared" si="0"/>
        <v>#VALUE!</v>
      </c>
      <c r="T24" s="125"/>
    </row>
    <row r="25" spans="1:20" s="126"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4"/>
      <c r="L25" s="122"/>
      <c r="M25" s="131"/>
      <c r="N25" s="122"/>
      <c r="O25" s="122"/>
      <c r="P25" s="122" t="s">
        <v>59</v>
      </c>
      <c r="Q25" s="123" t="e">
        <f>VLOOKUP($P25,'Reference Data'!$AU$6:$AX$259,3,FALSE)</f>
        <v>#N/A</v>
      </c>
      <c r="R25" s="123" t="e">
        <f>VLOOKUP($P25,'Reference Data'!$AU$6:$AX$259,4,FALSE)</f>
        <v>#N/A</v>
      </c>
      <c r="S25" s="123" t="e">
        <f t="shared" si="0"/>
        <v>#VALUE!</v>
      </c>
      <c r="T25" s="125"/>
    </row>
    <row r="26" spans="1:20" s="126"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4"/>
      <c r="L26" s="122"/>
      <c r="M26" s="131"/>
      <c r="N26" s="122"/>
      <c r="O26" s="122"/>
      <c r="P26" s="122" t="s">
        <v>59</v>
      </c>
      <c r="Q26" s="123" t="e">
        <f>VLOOKUP($P26,'Reference Data'!$AU$6:$AX$259,3,FALSE)</f>
        <v>#N/A</v>
      </c>
      <c r="R26" s="123" t="e">
        <f>VLOOKUP($P26,'Reference Data'!$AU$6:$AX$259,4,FALSE)</f>
        <v>#N/A</v>
      </c>
      <c r="S26" s="123" t="e">
        <f t="shared" si="0"/>
        <v>#VALUE!</v>
      </c>
      <c r="T26" s="125"/>
    </row>
    <row r="27" spans="1:20" s="126"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4"/>
      <c r="L27" s="122"/>
      <c r="M27" s="131"/>
      <c r="N27" s="122"/>
      <c r="O27" s="122"/>
      <c r="P27" s="122" t="s">
        <v>59</v>
      </c>
      <c r="Q27" s="123" t="e">
        <f>VLOOKUP($P27,'Reference Data'!$AU$6:$AX$259,3,FALSE)</f>
        <v>#N/A</v>
      </c>
      <c r="R27" s="123" t="e">
        <f>VLOOKUP($P27,'Reference Data'!$AU$6:$AX$259,4,FALSE)</f>
        <v>#N/A</v>
      </c>
      <c r="S27" s="123" t="e">
        <f t="shared" si="0"/>
        <v>#VALUE!</v>
      </c>
      <c r="T27" s="125"/>
    </row>
    <row r="28" spans="1:20" s="126"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4"/>
      <c r="L28" s="122"/>
      <c r="M28" s="131"/>
      <c r="N28" s="122"/>
      <c r="O28" s="122"/>
      <c r="P28" s="122" t="s">
        <v>59</v>
      </c>
      <c r="Q28" s="123" t="e">
        <f>VLOOKUP($P28,'Reference Data'!$AU$6:$AX$259,3,FALSE)</f>
        <v>#N/A</v>
      </c>
      <c r="R28" s="123" t="e">
        <f>VLOOKUP($P28,'Reference Data'!$AU$6:$AX$259,4,FALSE)</f>
        <v>#N/A</v>
      </c>
      <c r="S28" s="123" t="e">
        <f t="shared" si="0"/>
        <v>#VALUE!</v>
      </c>
      <c r="T28" s="125"/>
    </row>
    <row r="29" spans="1:20" s="126"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4"/>
      <c r="L29" s="122"/>
      <c r="M29" s="131"/>
      <c r="N29" s="122"/>
      <c r="O29" s="122"/>
      <c r="P29" s="122" t="s">
        <v>59</v>
      </c>
      <c r="Q29" s="123" t="e">
        <f>VLOOKUP($P29,'Reference Data'!$AU$6:$AX$259,3,FALSE)</f>
        <v>#N/A</v>
      </c>
      <c r="R29" s="123" t="e">
        <f>VLOOKUP($P29,'Reference Data'!$AU$6:$AX$259,4,FALSE)</f>
        <v>#N/A</v>
      </c>
      <c r="S29" s="123" t="e">
        <f t="shared" si="0"/>
        <v>#VALUE!</v>
      </c>
      <c r="T29" s="125"/>
    </row>
    <row r="30" spans="1:20" s="126"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4"/>
      <c r="L30" s="122"/>
      <c r="M30" s="131"/>
      <c r="N30" s="122"/>
      <c r="O30" s="122"/>
      <c r="P30" s="122" t="s">
        <v>59</v>
      </c>
      <c r="Q30" s="123" t="e">
        <f>VLOOKUP($P30,'Reference Data'!$AU$6:$AX$259,3,FALSE)</f>
        <v>#N/A</v>
      </c>
      <c r="R30" s="123" t="e">
        <f>VLOOKUP($P30,'Reference Data'!$AU$6:$AX$259,4,FALSE)</f>
        <v>#N/A</v>
      </c>
      <c r="S30" s="123" t="e">
        <f t="shared" si="0"/>
        <v>#VALUE!</v>
      </c>
      <c r="T30" s="125"/>
    </row>
    <row r="31" spans="1:20" s="126"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4"/>
      <c r="L31" s="122"/>
      <c r="M31" s="131"/>
      <c r="N31" s="122"/>
      <c r="O31" s="122"/>
      <c r="P31" s="122" t="s">
        <v>59</v>
      </c>
      <c r="Q31" s="123" t="e">
        <f>VLOOKUP($P31,'Reference Data'!$AU$6:$AX$259,3,FALSE)</f>
        <v>#N/A</v>
      </c>
      <c r="R31" s="123" t="e">
        <f>VLOOKUP($P31,'Reference Data'!$AU$6:$AX$259,4,FALSE)</f>
        <v>#N/A</v>
      </c>
      <c r="S31" s="123" t="e">
        <f t="shared" si="0"/>
        <v>#VALUE!</v>
      </c>
      <c r="T31" s="125"/>
    </row>
    <row r="32" spans="1:20" s="126"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4"/>
      <c r="L32" s="122"/>
      <c r="M32" s="131"/>
      <c r="N32" s="122"/>
      <c r="O32" s="122"/>
      <c r="P32" s="122" t="s">
        <v>59</v>
      </c>
      <c r="Q32" s="123" t="e">
        <f>VLOOKUP($P32,'Reference Data'!$AU$6:$AX$259,3,FALSE)</f>
        <v>#N/A</v>
      </c>
      <c r="R32" s="123" t="e">
        <f>VLOOKUP($P32,'Reference Data'!$AU$6:$AX$259,4,FALSE)</f>
        <v>#N/A</v>
      </c>
      <c r="S32" s="123" t="e">
        <f t="shared" si="0"/>
        <v>#VALUE!</v>
      </c>
      <c r="T32" s="125"/>
    </row>
    <row r="33" spans="1:20" s="126"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4"/>
      <c r="L33" s="122"/>
      <c r="M33" s="131"/>
      <c r="N33" s="122"/>
      <c r="O33" s="122"/>
      <c r="P33" s="122" t="s">
        <v>59</v>
      </c>
      <c r="Q33" s="123" t="e">
        <f>VLOOKUP($P33,'Reference Data'!$AU$6:$AX$259,3,FALSE)</f>
        <v>#N/A</v>
      </c>
      <c r="R33" s="123" t="e">
        <f>VLOOKUP($P33,'Reference Data'!$AU$6:$AX$259,4,FALSE)</f>
        <v>#N/A</v>
      </c>
      <c r="S33" s="123" t="e">
        <f t="shared" si="0"/>
        <v>#VALUE!</v>
      </c>
      <c r="T33" s="125"/>
    </row>
    <row r="34" spans="1:20" ht="15" customHeight="1">
      <c r="A34" s="21"/>
      <c r="B34" s="24"/>
      <c r="C34" s="24"/>
      <c r="D34" s="30"/>
      <c r="E34" s="30"/>
      <c r="F34" s="30"/>
      <c r="G34" s="30"/>
      <c r="H34" s="30"/>
      <c r="I34" s="24"/>
      <c r="J34" s="24"/>
      <c r="K34" s="24"/>
      <c r="L34" s="24"/>
      <c r="M34" s="24"/>
      <c r="N34" s="24"/>
      <c r="O34" s="24"/>
      <c r="P34" s="24"/>
      <c r="Q34" s="30"/>
      <c r="R34" s="30"/>
      <c r="S34" s="30"/>
      <c r="T34" s="12"/>
    </row>
    <row r="35" spans="1:20" ht="15" customHeight="1">
      <c r="A35" s="21"/>
      <c r="B35" s="25"/>
      <c r="C35" s="26"/>
      <c r="D35" s="42"/>
      <c r="E35" s="42"/>
      <c r="F35" s="42"/>
      <c r="G35" s="42"/>
      <c r="H35" s="42"/>
      <c r="I35" s="21"/>
      <c r="J35" s="21"/>
      <c r="K35" s="21"/>
      <c r="L35" s="21"/>
      <c r="M35" s="21"/>
      <c r="N35" s="21"/>
      <c r="O35" s="21"/>
      <c r="P35" s="21"/>
      <c r="Q35" s="20"/>
      <c r="R35" s="20"/>
      <c r="S35" s="20"/>
      <c r="T35" s="21"/>
    </row>
    <row r="36" spans="1:20" ht="15" customHeight="1">
      <c r="A36" s="21"/>
      <c r="B36" s="21"/>
      <c r="C36" s="21"/>
      <c r="D36" s="20"/>
      <c r="E36" s="20"/>
      <c r="F36" s="20"/>
      <c r="G36" s="20"/>
      <c r="H36" s="20"/>
      <c r="I36" s="21"/>
      <c r="J36" s="21"/>
      <c r="K36" s="21"/>
      <c r="L36" s="21"/>
      <c r="M36" s="21"/>
      <c r="N36" s="21"/>
      <c r="O36" s="21"/>
      <c r="P36" s="21"/>
      <c r="Q36" s="20"/>
      <c r="R36" s="20"/>
      <c r="S36" s="20"/>
      <c r="T36" s="21"/>
    </row>
    <row r="37" spans="1:20" ht="15" hidden="1" customHeight="1">
      <c r="D37" s="147"/>
      <c r="E37" s="147"/>
    </row>
    <row r="41" spans="1:20" ht="15" hidden="1" customHeight="1">
      <c r="B41" s="149"/>
      <c r="C41" s="149"/>
      <c r="D41" s="79"/>
      <c r="E41" s="79"/>
    </row>
    <row r="43" spans="1:20" ht="15" hidden="1" customHeight="1">
      <c r="B43" s="149"/>
      <c r="C43" s="149"/>
      <c r="D43" s="79"/>
      <c r="E43" s="79"/>
    </row>
    <row r="45" spans="1:20" ht="15" hidden="1" customHeight="1">
      <c r="B45" s="147"/>
      <c r="C45" s="147"/>
      <c r="D45" s="79"/>
      <c r="E45" s="79"/>
    </row>
    <row r="51" spans="2:9" s="78" customFormat="1" ht="15" hidden="1" customHeight="1">
      <c r="F51"/>
      <c r="G51"/>
      <c r="H51"/>
      <c r="I51" s="80"/>
    </row>
    <row r="52" spans="2:9" s="78" customFormat="1" ht="15" hidden="1" customHeight="1">
      <c r="F52"/>
      <c r="G52"/>
      <c r="H52"/>
      <c r="I52" s="80"/>
    </row>
    <row r="53" spans="2:9" s="78" customFormat="1" ht="15" hidden="1" customHeight="1">
      <c r="F53"/>
      <c r="G53"/>
      <c r="H53"/>
      <c r="I53" s="80"/>
    </row>
    <row r="54" spans="2:9" s="78" customFormat="1" ht="15" hidden="1" customHeight="1">
      <c r="F54"/>
      <c r="G54"/>
      <c r="H54"/>
      <c r="I54" s="80"/>
    </row>
    <row r="55" spans="2:9" s="78" customFormat="1" ht="15" hidden="1" customHeight="1">
      <c r="F55"/>
      <c r="G55"/>
      <c r="H55"/>
      <c r="I55" s="80"/>
    </row>
    <row r="56" spans="2:9" s="78" customFormat="1" ht="15" hidden="1" customHeight="1">
      <c r="D56" s="150"/>
      <c r="E56" s="150"/>
      <c r="F56"/>
      <c r="G56"/>
      <c r="H56"/>
      <c r="I56" s="80"/>
    </row>
    <row r="57" spans="2:9" s="78" customFormat="1" ht="15" hidden="1" customHeight="1">
      <c r="F57"/>
      <c r="G57"/>
      <c r="H57"/>
      <c r="I57" s="80"/>
    </row>
    <row r="58" spans="2:9" s="78" customFormat="1" ht="15" hidden="1" customHeight="1">
      <c r="B58" s="151"/>
      <c r="C58" s="151"/>
      <c r="F58"/>
      <c r="G58"/>
      <c r="H58"/>
      <c r="I58" s="81"/>
    </row>
    <row r="59" spans="2:9" s="78" customFormat="1" ht="15" hidden="1" customHeight="1">
      <c r="F59"/>
      <c r="G59"/>
      <c r="H59"/>
      <c r="I59" s="80"/>
    </row>
    <row r="60" spans="2:9" s="78" customFormat="1" ht="15" hidden="1" customHeight="1">
      <c r="F60"/>
      <c r="G60"/>
      <c r="H60"/>
    </row>
    <row r="61" spans="2:9" s="78" customFormat="1" ht="15" hidden="1" customHeight="1">
      <c r="F61"/>
      <c r="G61"/>
      <c r="H61"/>
    </row>
  </sheetData>
  <sheetProtection algorithmName="SHA-512" hashValue="CbNnX79gBZ2XQhhtIydGTUf1vzWPe3HVwDcR08oA4ieGRkW4HkOB6vTtgcNStlWzwhji54mwSB7BlicnsdNCIA==" saltValue="e8kRIsHuADDaYLzCeNJOxA==" spinCount="100000" sheet="1" objects="1" scenarios="1"/>
  <conditionalFormatting sqref="A5:XFD1000">
    <cfRule type="expression" dxfId="77" priority="1">
      <formula>$B$3="You do not need to enter details on this form"</formula>
    </cfRule>
  </conditionalFormatting>
  <dataValidations count="10">
    <dataValidation type="list" allowBlank="1" showInputMessage="1" showErrorMessage="1" sqref="B34:C34 D41:E41" xr:uid="{00000000-0002-0000-0700-000000000000}">
      <formula1>"Select,Yes,No"</formula1>
    </dataValidation>
    <dataValidation type="textLength" operator="lessThan" allowBlank="1" showInputMessage="1" showErrorMessage="1" prompt="Free text - max 250 characters" sqref="L9:L33" xr:uid="{00000000-0002-0000-0700-000001000000}">
      <formula1>250</formula1>
    </dataValidation>
    <dataValidation type="textLength" operator="lessThan" allowBlank="1" showInputMessage="1" showErrorMessage="1" prompt="Free text - up to 500 characters" sqref="O9:O33" xr:uid="{00000000-0002-0000-0700-000002000000}">
      <formula1>500</formula1>
    </dataValidation>
    <dataValidation type="textLength" operator="lessThan" allowBlank="1" showInputMessage="1" showErrorMessage="1" prompt="Free text - up to 100 characters" sqref="N9:N33" xr:uid="{00000000-0002-0000-0700-000003000000}">
      <formula1>100</formula1>
    </dataValidation>
    <dataValidation type="list" allowBlank="1" showInputMessage="1" showErrorMessage="1" sqref="J9:J33" xr:uid="{00000000-0002-0000-0700-000004000000}">
      <formula1>INDIRECT("T_Purchases_from_UK")</formula1>
    </dataValidation>
    <dataValidation type="list" allowBlank="1" showInputMessage="1" showErrorMessage="1" sqref="B9:B33" xr:uid="{00000000-0002-0000-0700-000005000000}">
      <formula1>Substance_Group</formula1>
    </dataValidation>
    <dataValidation type="list" allowBlank="1" showInputMessage="1" showErrorMessage="1" sqref="I9:I33" xr:uid="{00000000-0002-0000-0700-000006000000}">
      <formula1>INDIRECT("T_Substance_nature")</formula1>
    </dataValidation>
    <dataValidation type="list" allowBlank="1" showInputMessage="1" showErrorMessage="1" sqref="C9:C33" xr:uid="{00000000-0002-0000-0700-000007000000}">
      <formula1>INDIRECT(B9)</formula1>
    </dataValidation>
    <dataValidation type="custom" allowBlank="1" showInputMessage="1" showErrorMessage="1" prompt="Enter quantity with up to 3 decimal places" sqref="K9:K33" xr:uid="{00000000-0002-0000-0700-000008000000}">
      <formula1>ISNUMBER(K9)</formula1>
    </dataValidation>
    <dataValidation type="list" showDropDown="1" showInputMessage="1" showErrorMessage="1" error="This cell must contain &quot;United Kingdom&quot;_x000a_" sqref="P9:P33" xr:uid="{00000000-0002-0000-0700-000009000000}">
      <formula1>"United Kingdom"</formula1>
    </dataValidation>
  </dataValidations>
  <pageMargins left="0.7" right="0.7" top="0.75" bottom="0.75" header="0.3" footer="0.3"/>
  <pageSetup paperSize="9" orientation="portrait" horizontalDpi="90" verticalDpi="9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37"/>
  <sheetViews>
    <sheetView showGridLines="0" workbookViewId="0">
      <selection activeCell="A30" sqref="A30"/>
    </sheetView>
  </sheetViews>
  <sheetFormatPr defaultColWidth="9.42578125" defaultRowHeight="15" customHeight="1" zeroHeight="1"/>
  <cols>
    <col min="1" max="3" width="20.5703125" customWidth="1"/>
    <col min="4" max="8" width="20.5703125" hidden="1" customWidth="1"/>
    <col min="9" max="10" width="20.5703125" customWidth="1"/>
    <col min="11" max="12" width="20.5703125" hidden="1" customWidth="1"/>
    <col min="13" max="15" width="20.5703125" customWidth="1"/>
    <col min="16" max="16" width="50.5703125" customWidth="1"/>
    <col min="17" max="17" width="22.42578125" hidden="1" customWidth="1"/>
    <col min="18" max="18" width="20.5703125" customWidth="1"/>
    <col min="19" max="19" width="9.42578125" customWidth="1"/>
  </cols>
  <sheetData>
    <row r="1" spans="1:18" ht="30" customHeight="1">
      <c r="A1" s="1"/>
      <c r="B1" s="127" t="s">
        <v>0</v>
      </c>
      <c r="C1" s="2"/>
      <c r="D1" s="2"/>
      <c r="E1" s="2"/>
      <c r="F1" s="2"/>
      <c r="G1" s="2"/>
      <c r="H1" s="2"/>
      <c r="I1" s="3"/>
      <c r="J1" s="3"/>
      <c r="K1" s="3"/>
      <c r="L1" s="3"/>
      <c r="M1" s="3"/>
      <c r="N1" s="3"/>
      <c r="O1" s="3"/>
      <c r="P1" s="3"/>
      <c r="Q1" s="39"/>
      <c r="R1" s="3"/>
    </row>
    <row r="2" spans="1:18" ht="5.0999999999999996" customHeight="1">
      <c r="A2" s="5"/>
      <c r="B2" s="6"/>
      <c r="C2" s="6"/>
      <c r="D2" s="6"/>
      <c r="E2" s="6"/>
      <c r="F2" s="6"/>
      <c r="G2" s="6"/>
      <c r="H2" s="6"/>
      <c r="I2" s="7"/>
      <c r="J2" s="7"/>
      <c r="K2" s="7"/>
      <c r="L2" s="7"/>
      <c r="M2" s="7"/>
      <c r="N2" s="7"/>
      <c r="O2" s="7"/>
      <c r="P2" s="7"/>
      <c r="Q2" s="39"/>
      <c r="R2" s="4"/>
    </row>
    <row r="3" spans="1:18" ht="15" customHeight="1">
      <c r="A3" s="21"/>
      <c r="B3" s="133" t="str">
        <f>IF(Importer="Yes","Please fill in the details on this form",IF(Importer="no","You do not need to enter details on this form",""))</f>
        <v/>
      </c>
      <c r="C3" s="21"/>
      <c r="D3" s="20"/>
      <c r="E3" s="20"/>
      <c r="F3" s="20"/>
      <c r="G3" s="20"/>
      <c r="H3" s="20"/>
      <c r="I3" s="21"/>
      <c r="J3" s="21"/>
      <c r="K3" s="20"/>
      <c r="L3" s="20"/>
      <c r="M3" s="21"/>
      <c r="N3" s="21"/>
      <c r="O3" s="21"/>
      <c r="P3" s="21"/>
      <c r="Q3" s="20"/>
      <c r="R3" s="21"/>
    </row>
    <row r="4" spans="1:18" ht="15" customHeight="1">
      <c r="A4" s="21"/>
      <c r="B4" s="21"/>
      <c r="C4" s="21"/>
      <c r="D4" s="20"/>
      <c r="E4" s="20"/>
      <c r="F4" s="20"/>
      <c r="G4" s="20"/>
      <c r="H4" s="20"/>
      <c r="I4" s="21"/>
      <c r="J4" s="21"/>
      <c r="K4" s="20"/>
      <c r="L4" s="20"/>
      <c r="M4" s="21"/>
      <c r="N4" s="21"/>
      <c r="O4" s="21"/>
      <c r="P4" s="21"/>
      <c r="Q4" s="20"/>
      <c r="R4" s="21"/>
    </row>
    <row r="5" spans="1:18" ht="15" customHeight="1">
      <c r="B5" s="105" t="s">
        <v>62</v>
      </c>
      <c r="C5" s="8"/>
      <c r="D5" s="40"/>
      <c r="E5" s="40"/>
      <c r="F5" s="40"/>
      <c r="G5" s="40"/>
      <c r="H5" s="40"/>
      <c r="I5" s="21"/>
      <c r="J5" s="21"/>
      <c r="K5" s="20"/>
      <c r="L5" s="20"/>
      <c r="M5" s="21"/>
      <c r="N5" s="21"/>
      <c r="O5" s="21"/>
      <c r="P5" s="21"/>
      <c r="Q5" s="20"/>
      <c r="R5" s="21"/>
    </row>
    <row r="6" spans="1:18" ht="15" customHeight="1">
      <c r="A6" s="21"/>
      <c r="B6" s="10"/>
      <c r="C6" s="10"/>
      <c r="D6" s="41"/>
      <c r="E6" s="41"/>
      <c r="F6" s="41"/>
      <c r="G6" s="41"/>
      <c r="H6" s="41"/>
      <c r="I6" s="21"/>
      <c r="J6" s="21"/>
      <c r="K6" s="20"/>
      <c r="L6" s="20"/>
      <c r="M6" s="21"/>
      <c r="N6" s="21"/>
      <c r="O6" s="21"/>
      <c r="P6" s="21"/>
      <c r="Q6" s="20"/>
      <c r="R6" s="21"/>
    </row>
    <row r="7" spans="1:18" s="119" customFormat="1" ht="15" customHeight="1">
      <c r="A7" s="109"/>
      <c r="B7" s="107" t="s">
        <v>39</v>
      </c>
      <c r="C7" s="107" t="s">
        <v>40</v>
      </c>
      <c r="D7" s="118" t="s">
        <v>41</v>
      </c>
      <c r="E7" s="118" t="s">
        <v>42</v>
      </c>
      <c r="F7" s="118" t="s">
        <v>43</v>
      </c>
      <c r="G7" s="118" t="s">
        <v>44</v>
      </c>
      <c r="H7" s="118" t="s">
        <v>45</v>
      </c>
      <c r="I7" s="107" t="s">
        <v>46</v>
      </c>
      <c r="J7" s="107" t="s">
        <v>63</v>
      </c>
      <c r="K7" s="118" t="s">
        <v>54</v>
      </c>
      <c r="L7" s="118" t="s">
        <v>55</v>
      </c>
      <c r="M7" s="107" t="s">
        <v>64</v>
      </c>
      <c r="N7" s="107" t="s">
        <v>47</v>
      </c>
      <c r="O7" s="107" t="s">
        <v>48</v>
      </c>
      <c r="P7" s="112" t="s">
        <v>18</v>
      </c>
      <c r="Q7" s="146" t="s">
        <v>49</v>
      </c>
      <c r="R7" s="109"/>
    </row>
    <row r="8" spans="1:18" ht="15" customHeight="1" thickBot="1">
      <c r="A8" s="32"/>
      <c r="B8" s="32"/>
      <c r="C8" s="32"/>
      <c r="D8" s="16"/>
      <c r="E8" s="16"/>
      <c r="F8" s="28"/>
      <c r="G8" s="28"/>
      <c r="H8" s="28"/>
      <c r="I8" s="32"/>
      <c r="J8" s="32"/>
      <c r="K8" s="29"/>
      <c r="L8" s="29"/>
      <c r="M8" s="32"/>
      <c r="N8" s="32"/>
      <c r="O8" s="32"/>
      <c r="P8" s="32"/>
      <c r="Q8" s="16"/>
      <c r="R8" s="32"/>
    </row>
    <row r="9" spans="1:18" s="119" customFormat="1" ht="40.35" customHeight="1" thickBot="1">
      <c r="A9" s="111"/>
      <c r="B9" s="122" t="s">
        <v>29</v>
      </c>
      <c r="C9" s="122" t="s">
        <v>29</v>
      </c>
      <c r="D9" s="123" t="str">
        <f>IFERROR(VLOOKUP($C9,'Reference Data'!$N$6:$T$104,2,FALSE),"-")</f>
        <v>-</v>
      </c>
      <c r="E9" s="123" t="str">
        <f>IFERROR(VLOOKUP($C9,'Reference Data'!$N$6:$T$104,3,FALSE),"-")</f>
        <v>-</v>
      </c>
      <c r="F9" s="123" t="str">
        <f>IFERROR(VLOOKUP($C9,'Reference Data'!$N$6:$T$104,4,FALSE),"-")</f>
        <v>-</v>
      </c>
      <c r="G9" s="123" t="str">
        <f>IFERROR(VLOOKUP($C9,'Reference Data'!$N$6:$T$104,5,FALSE),"-")</f>
        <v>-</v>
      </c>
      <c r="H9" s="123" t="str">
        <f>IFERROR(VLOOKUP($C9,'Reference Data'!$N$6:$T$104,6,FALSE),"-")</f>
        <v>-</v>
      </c>
      <c r="I9" s="122" t="s">
        <v>29</v>
      </c>
      <c r="J9" s="122" t="s">
        <v>29</v>
      </c>
      <c r="K9" s="123" t="str">
        <f>VLOOKUP($J9,'Reference Data'!$AU$6:$AX$259,3,FALSE)</f>
        <v>-</v>
      </c>
      <c r="L9" s="123" t="str">
        <f>VLOOKUP($J9,'Reference Data'!$AU$6:$AX$259,4,FALSE)</f>
        <v>-</v>
      </c>
      <c r="M9" s="122" t="s">
        <v>29</v>
      </c>
      <c r="N9" s="122" t="s">
        <v>29</v>
      </c>
      <c r="O9" s="124"/>
      <c r="P9" s="122"/>
      <c r="Q9" s="123" t="e">
        <f>O9*H9</f>
        <v>#VALUE!</v>
      </c>
      <c r="R9" s="131"/>
    </row>
    <row r="10" spans="1:18" s="119" customFormat="1" ht="40.35" customHeight="1" thickBot="1">
      <c r="A10" s="111"/>
      <c r="B10" s="122" t="s">
        <v>29</v>
      </c>
      <c r="C10" s="122" t="s">
        <v>29</v>
      </c>
      <c r="D10" s="123" t="str">
        <f>IFERROR(VLOOKUP($C10,'Reference Data'!$N$6:$T$104,2,FALSE),"-")</f>
        <v>-</v>
      </c>
      <c r="E10" s="123" t="str">
        <f>IFERROR(VLOOKUP($C10,'Reference Data'!$N$6:$T$104,3,FALSE),"-")</f>
        <v>-</v>
      </c>
      <c r="F10" s="123" t="str">
        <f>IFERROR(VLOOKUP($C10,'Reference Data'!$N$6:$T$104,4,FALSE),"-")</f>
        <v>-</v>
      </c>
      <c r="G10" s="123" t="str">
        <f>IFERROR(VLOOKUP($C10,'Reference Data'!$N$6:$T$104,5,FALSE),"-")</f>
        <v>-</v>
      </c>
      <c r="H10" s="123" t="str">
        <f>IFERROR(VLOOKUP($C10,'Reference Data'!$N$6:$T$104,6,FALSE),"-")</f>
        <v>-</v>
      </c>
      <c r="I10" s="122" t="s">
        <v>29</v>
      </c>
      <c r="J10" s="122" t="s">
        <v>29</v>
      </c>
      <c r="K10" s="123" t="str">
        <f>VLOOKUP($J10,'Reference Data'!$AU$6:$AX$259,3,FALSE)</f>
        <v>-</v>
      </c>
      <c r="L10" s="123" t="str">
        <f>VLOOKUP($J10,'Reference Data'!$AU$6:$AX$259,4,FALSE)</f>
        <v>-</v>
      </c>
      <c r="M10" s="122" t="s">
        <v>29</v>
      </c>
      <c r="N10" s="122" t="s">
        <v>29</v>
      </c>
      <c r="O10" s="124"/>
      <c r="P10" s="122"/>
      <c r="Q10" s="123" t="e">
        <f t="shared" ref="Q10:Q33" si="0">O10*H10</f>
        <v>#VALUE!</v>
      </c>
      <c r="R10" s="131"/>
    </row>
    <row r="11" spans="1:18" s="119" customFormat="1" ht="40.35" customHeight="1" thickBot="1">
      <c r="A11" s="111"/>
      <c r="B11" s="122" t="s">
        <v>29</v>
      </c>
      <c r="C11" s="122" t="s">
        <v>29</v>
      </c>
      <c r="D11" s="123" t="str">
        <f>IFERROR(VLOOKUP($C11,'Reference Data'!$N$6:$T$104,2,FALSE),"-")</f>
        <v>-</v>
      </c>
      <c r="E11" s="123" t="str">
        <f>IFERROR(VLOOKUP($C11,'Reference Data'!$N$6:$T$104,3,FALSE),"-")</f>
        <v>-</v>
      </c>
      <c r="F11" s="123" t="str">
        <f>IFERROR(VLOOKUP($C11,'Reference Data'!$N$6:$T$104,4,FALSE),"-")</f>
        <v>-</v>
      </c>
      <c r="G11" s="123" t="str">
        <f>IFERROR(VLOOKUP($C11,'Reference Data'!$N$6:$T$104,5,FALSE),"-")</f>
        <v>-</v>
      </c>
      <c r="H11" s="123" t="str">
        <f>IFERROR(VLOOKUP($C11,'Reference Data'!$N$6:$T$104,6,FALSE),"-")</f>
        <v>-</v>
      </c>
      <c r="I11" s="122" t="s">
        <v>29</v>
      </c>
      <c r="J11" s="122" t="s">
        <v>29</v>
      </c>
      <c r="K11" s="123" t="str">
        <f>VLOOKUP($J11,'Reference Data'!$AU$6:$AX$259,3,FALSE)</f>
        <v>-</v>
      </c>
      <c r="L11" s="123" t="str">
        <f>VLOOKUP($J11,'Reference Data'!$AU$6:$AX$259,4,FALSE)</f>
        <v>-</v>
      </c>
      <c r="M11" s="122" t="s">
        <v>29</v>
      </c>
      <c r="N11" s="122" t="s">
        <v>29</v>
      </c>
      <c r="O11" s="124"/>
      <c r="P11" s="122"/>
      <c r="Q11" s="123" t="e">
        <f t="shared" si="0"/>
        <v>#VALUE!</v>
      </c>
      <c r="R11" s="131"/>
    </row>
    <row r="12" spans="1:18" s="119" customFormat="1" ht="40.35" customHeight="1" thickBot="1">
      <c r="A12" s="111"/>
      <c r="B12" s="122" t="s">
        <v>29</v>
      </c>
      <c r="C12" s="122" t="s">
        <v>29</v>
      </c>
      <c r="D12" s="123" t="str">
        <f>IFERROR(VLOOKUP($C12,'Reference Data'!$N$6:$T$104,2,FALSE),"-")</f>
        <v>-</v>
      </c>
      <c r="E12" s="123" t="str">
        <f>IFERROR(VLOOKUP($C12,'Reference Data'!$N$6:$T$104,3,FALSE),"-")</f>
        <v>-</v>
      </c>
      <c r="F12" s="123" t="str">
        <f>IFERROR(VLOOKUP($C12,'Reference Data'!$N$6:$T$104,4,FALSE),"-")</f>
        <v>-</v>
      </c>
      <c r="G12" s="123" t="str">
        <f>IFERROR(VLOOKUP($C12,'Reference Data'!$N$6:$T$104,5,FALSE),"-")</f>
        <v>-</v>
      </c>
      <c r="H12" s="123" t="str">
        <f>IFERROR(VLOOKUP($C12,'Reference Data'!$N$6:$T$104,6,FALSE),"-")</f>
        <v>-</v>
      </c>
      <c r="I12" s="122" t="s">
        <v>29</v>
      </c>
      <c r="J12" s="122" t="s">
        <v>29</v>
      </c>
      <c r="K12" s="123" t="str">
        <f>VLOOKUP($J12,'Reference Data'!$AU$6:$AX$259,3,FALSE)</f>
        <v>-</v>
      </c>
      <c r="L12" s="123" t="str">
        <f>VLOOKUP($J12,'Reference Data'!$AU$6:$AX$259,4,FALSE)</f>
        <v>-</v>
      </c>
      <c r="M12" s="122" t="s">
        <v>29</v>
      </c>
      <c r="N12" s="122" t="s">
        <v>29</v>
      </c>
      <c r="O12" s="124"/>
      <c r="P12" s="122"/>
      <c r="Q12" s="123" t="e">
        <f t="shared" si="0"/>
        <v>#VALUE!</v>
      </c>
      <c r="R12" s="131"/>
    </row>
    <row r="13" spans="1:18" s="119" customFormat="1" ht="40.35" customHeight="1" thickBot="1">
      <c r="A13" s="111"/>
      <c r="B13" s="122" t="s">
        <v>29</v>
      </c>
      <c r="C13" s="122" t="s">
        <v>29</v>
      </c>
      <c r="D13" s="123" t="str">
        <f>IFERROR(VLOOKUP($C13,'Reference Data'!$N$6:$T$104,2,FALSE),"-")</f>
        <v>-</v>
      </c>
      <c r="E13" s="123" t="str">
        <f>IFERROR(VLOOKUP($C13,'Reference Data'!$N$6:$T$104,3,FALSE),"-")</f>
        <v>-</v>
      </c>
      <c r="F13" s="123" t="str">
        <f>IFERROR(VLOOKUP($C13,'Reference Data'!$N$6:$T$104,4,FALSE),"-")</f>
        <v>-</v>
      </c>
      <c r="G13" s="123" t="str">
        <f>IFERROR(VLOOKUP($C13,'Reference Data'!$N$6:$T$104,5,FALSE),"-")</f>
        <v>-</v>
      </c>
      <c r="H13" s="123" t="str">
        <f>IFERROR(VLOOKUP($C13,'Reference Data'!$N$6:$T$104,6,FALSE),"-")</f>
        <v>-</v>
      </c>
      <c r="I13" s="122" t="s">
        <v>29</v>
      </c>
      <c r="J13" s="122" t="s">
        <v>29</v>
      </c>
      <c r="K13" s="123" t="str">
        <f>VLOOKUP($J13,'Reference Data'!$AU$6:$AX$259,3,FALSE)</f>
        <v>-</v>
      </c>
      <c r="L13" s="123" t="str">
        <f>VLOOKUP($J13,'Reference Data'!$AU$6:$AX$259,4,FALSE)</f>
        <v>-</v>
      </c>
      <c r="M13" s="122" t="s">
        <v>29</v>
      </c>
      <c r="N13" s="122" t="s">
        <v>29</v>
      </c>
      <c r="O13" s="124"/>
      <c r="P13" s="122"/>
      <c r="Q13" s="123" t="e">
        <f t="shared" si="0"/>
        <v>#VALUE!</v>
      </c>
      <c r="R13" s="131"/>
    </row>
    <row r="14" spans="1:18" s="119" customFormat="1" ht="40.35" customHeight="1" thickBot="1">
      <c r="A14" s="111"/>
      <c r="B14" s="122" t="s">
        <v>29</v>
      </c>
      <c r="C14" s="122" t="s">
        <v>29</v>
      </c>
      <c r="D14" s="123" t="str">
        <f>IFERROR(VLOOKUP($C14,'Reference Data'!$N$6:$T$104,2,FALSE),"-")</f>
        <v>-</v>
      </c>
      <c r="E14" s="123" t="str">
        <f>IFERROR(VLOOKUP($C14,'Reference Data'!$N$6:$T$104,3,FALSE),"-")</f>
        <v>-</v>
      </c>
      <c r="F14" s="123" t="str">
        <f>IFERROR(VLOOKUP($C14,'Reference Data'!$N$6:$T$104,4,FALSE),"-")</f>
        <v>-</v>
      </c>
      <c r="G14" s="123" t="str">
        <f>IFERROR(VLOOKUP($C14,'Reference Data'!$N$6:$T$104,5,FALSE),"-")</f>
        <v>-</v>
      </c>
      <c r="H14" s="123" t="str">
        <f>IFERROR(VLOOKUP($C14,'Reference Data'!$N$6:$T$104,6,FALSE),"-")</f>
        <v>-</v>
      </c>
      <c r="I14" s="122" t="s">
        <v>29</v>
      </c>
      <c r="J14" s="122" t="s">
        <v>29</v>
      </c>
      <c r="K14" s="123" t="str">
        <f>VLOOKUP($J14,'Reference Data'!$AU$6:$AX$259,3,FALSE)</f>
        <v>-</v>
      </c>
      <c r="L14" s="123" t="str">
        <f>VLOOKUP($J14,'Reference Data'!$AU$6:$AX$259,4,FALSE)</f>
        <v>-</v>
      </c>
      <c r="M14" s="122" t="s">
        <v>29</v>
      </c>
      <c r="N14" s="122" t="s">
        <v>29</v>
      </c>
      <c r="O14" s="124"/>
      <c r="P14" s="122"/>
      <c r="Q14" s="123" t="e">
        <f t="shared" si="0"/>
        <v>#VALUE!</v>
      </c>
      <c r="R14" s="131"/>
    </row>
    <row r="15" spans="1:18" s="119" customFormat="1" ht="40.35" customHeight="1" thickBot="1">
      <c r="A15" s="111"/>
      <c r="B15" s="122" t="s">
        <v>29</v>
      </c>
      <c r="C15" s="122" t="s">
        <v>29</v>
      </c>
      <c r="D15" s="123" t="str">
        <f>IFERROR(VLOOKUP($C15,'Reference Data'!$N$6:$T$104,2,FALSE),"-")</f>
        <v>-</v>
      </c>
      <c r="E15" s="123" t="str">
        <f>IFERROR(VLOOKUP($C15,'Reference Data'!$N$6:$T$104,3,FALSE),"-")</f>
        <v>-</v>
      </c>
      <c r="F15" s="123" t="str">
        <f>IFERROR(VLOOKUP($C15,'Reference Data'!$N$6:$T$104,4,FALSE),"-")</f>
        <v>-</v>
      </c>
      <c r="G15" s="123" t="str">
        <f>IFERROR(VLOOKUP($C15,'Reference Data'!$N$6:$T$104,5,FALSE),"-")</f>
        <v>-</v>
      </c>
      <c r="H15" s="123" t="str">
        <f>IFERROR(VLOOKUP($C15,'Reference Data'!$N$6:$T$104,6,FALSE),"-")</f>
        <v>-</v>
      </c>
      <c r="I15" s="122" t="s">
        <v>29</v>
      </c>
      <c r="J15" s="122" t="s">
        <v>29</v>
      </c>
      <c r="K15" s="123" t="str">
        <f>VLOOKUP($J15,'Reference Data'!$AU$6:$AX$259,3,FALSE)</f>
        <v>-</v>
      </c>
      <c r="L15" s="123" t="str">
        <f>VLOOKUP($J15,'Reference Data'!$AU$6:$AX$259,4,FALSE)</f>
        <v>-</v>
      </c>
      <c r="M15" s="122" t="s">
        <v>29</v>
      </c>
      <c r="N15" s="122" t="s">
        <v>29</v>
      </c>
      <c r="O15" s="124"/>
      <c r="P15" s="122"/>
      <c r="Q15" s="123" t="e">
        <f t="shared" si="0"/>
        <v>#VALUE!</v>
      </c>
      <c r="R15" s="131"/>
    </row>
    <row r="16" spans="1:18" s="119" customFormat="1" ht="40.35" customHeight="1" thickBot="1">
      <c r="A16" s="111"/>
      <c r="B16" s="122" t="s">
        <v>29</v>
      </c>
      <c r="C16" s="122" t="s">
        <v>29</v>
      </c>
      <c r="D16" s="123" t="str">
        <f>IFERROR(VLOOKUP($C16,'Reference Data'!$N$6:$T$104,2,FALSE),"-")</f>
        <v>-</v>
      </c>
      <c r="E16" s="123" t="str">
        <f>IFERROR(VLOOKUP($C16,'Reference Data'!$N$6:$T$104,3,FALSE),"-")</f>
        <v>-</v>
      </c>
      <c r="F16" s="123" t="str">
        <f>IFERROR(VLOOKUP($C16,'Reference Data'!$N$6:$T$104,4,FALSE),"-")</f>
        <v>-</v>
      </c>
      <c r="G16" s="123" t="str">
        <f>IFERROR(VLOOKUP($C16,'Reference Data'!$N$6:$T$104,5,FALSE),"-")</f>
        <v>-</v>
      </c>
      <c r="H16" s="123" t="str">
        <f>IFERROR(VLOOKUP($C16,'Reference Data'!$N$6:$T$104,6,FALSE),"-")</f>
        <v>-</v>
      </c>
      <c r="I16" s="122" t="s">
        <v>29</v>
      </c>
      <c r="J16" s="122" t="s">
        <v>29</v>
      </c>
      <c r="K16" s="123" t="str">
        <f>VLOOKUP($J16,'Reference Data'!$AU$6:$AX$259,3,FALSE)</f>
        <v>-</v>
      </c>
      <c r="L16" s="123" t="str">
        <f>VLOOKUP($J16,'Reference Data'!$AU$6:$AX$259,4,FALSE)</f>
        <v>-</v>
      </c>
      <c r="M16" s="122" t="s">
        <v>29</v>
      </c>
      <c r="N16" s="122" t="s">
        <v>29</v>
      </c>
      <c r="O16" s="124"/>
      <c r="P16" s="122"/>
      <c r="Q16" s="123" t="e">
        <f t="shared" si="0"/>
        <v>#VALUE!</v>
      </c>
      <c r="R16" s="131"/>
    </row>
    <row r="17" spans="1:18" s="119" customFormat="1" ht="40.35" customHeight="1" thickBot="1">
      <c r="A17" s="111"/>
      <c r="B17" s="122" t="s">
        <v>29</v>
      </c>
      <c r="C17" s="122" t="s">
        <v>29</v>
      </c>
      <c r="D17" s="123" t="str">
        <f>IFERROR(VLOOKUP($C17,'Reference Data'!$N$6:$T$104,2,FALSE),"-")</f>
        <v>-</v>
      </c>
      <c r="E17" s="123" t="str">
        <f>IFERROR(VLOOKUP($C17,'Reference Data'!$N$6:$T$104,3,FALSE),"-")</f>
        <v>-</v>
      </c>
      <c r="F17" s="123" t="str">
        <f>IFERROR(VLOOKUP($C17,'Reference Data'!$N$6:$T$104,4,FALSE),"-")</f>
        <v>-</v>
      </c>
      <c r="G17" s="123" t="str">
        <f>IFERROR(VLOOKUP($C17,'Reference Data'!$N$6:$T$104,5,FALSE),"-")</f>
        <v>-</v>
      </c>
      <c r="H17" s="123" t="str">
        <f>IFERROR(VLOOKUP($C17,'Reference Data'!$N$6:$T$104,6,FALSE),"-")</f>
        <v>-</v>
      </c>
      <c r="I17" s="122" t="s">
        <v>29</v>
      </c>
      <c r="J17" s="122" t="s">
        <v>29</v>
      </c>
      <c r="K17" s="123" t="str">
        <f>VLOOKUP($J17,'Reference Data'!$AU$6:$AX$259,3,FALSE)</f>
        <v>-</v>
      </c>
      <c r="L17" s="123" t="str">
        <f>VLOOKUP($J17,'Reference Data'!$AU$6:$AX$259,4,FALSE)</f>
        <v>-</v>
      </c>
      <c r="M17" s="122" t="s">
        <v>29</v>
      </c>
      <c r="N17" s="122" t="s">
        <v>29</v>
      </c>
      <c r="O17" s="124"/>
      <c r="P17" s="122"/>
      <c r="Q17" s="123" t="e">
        <f t="shared" si="0"/>
        <v>#VALUE!</v>
      </c>
      <c r="R17" s="131"/>
    </row>
    <row r="18" spans="1:18" s="119" customFormat="1" ht="40.35" customHeight="1" thickBot="1">
      <c r="A18" s="111"/>
      <c r="B18" s="122" t="s">
        <v>29</v>
      </c>
      <c r="C18" s="122" t="s">
        <v>29</v>
      </c>
      <c r="D18" s="123" t="str">
        <f>IFERROR(VLOOKUP($C18,'Reference Data'!$N$6:$T$104,2,FALSE),"-")</f>
        <v>-</v>
      </c>
      <c r="E18" s="123" t="str">
        <f>IFERROR(VLOOKUP($C18,'Reference Data'!$N$6:$T$104,3,FALSE),"-")</f>
        <v>-</v>
      </c>
      <c r="F18" s="123" t="str">
        <f>IFERROR(VLOOKUP($C18,'Reference Data'!$N$6:$T$104,4,FALSE),"-")</f>
        <v>-</v>
      </c>
      <c r="G18" s="123" t="str">
        <f>IFERROR(VLOOKUP($C18,'Reference Data'!$N$6:$T$104,5,FALSE),"-")</f>
        <v>-</v>
      </c>
      <c r="H18" s="123" t="str">
        <f>IFERROR(VLOOKUP($C18,'Reference Data'!$N$6:$T$104,6,FALSE),"-")</f>
        <v>-</v>
      </c>
      <c r="I18" s="122" t="s">
        <v>29</v>
      </c>
      <c r="J18" s="122" t="s">
        <v>29</v>
      </c>
      <c r="K18" s="123" t="str">
        <f>VLOOKUP($J18,'Reference Data'!$AU$6:$AX$259,3,FALSE)</f>
        <v>-</v>
      </c>
      <c r="L18" s="123" t="str">
        <f>VLOOKUP($J18,'Reference Data'!$AU$6:$AX$259,4,FALSE)</f>
        <v>-</v>
      </c>
      <c r="M18" s="122" t="s">
        <v>29</v>
      </c>
      <c r="N18" s="122" t="s">
        <v>29</v>
      </c>
      <c r="O18" s="124"/>
      <c r="P18" s="122"/>
      <c r="Q18" s="123" t="e">
        <f t="shared" si="0"/>
        <v>#VALUE!</v>
      </c>
      <c r="R18" s="131"/>
    </row>
    <row r="19" spans="1:18" s="119" customFormat="1" ht="40.35" customHeight="1" thickBot="1">
      <c r="A19" s="111"/>
      <c r="B19" s="122" t="s">
        <v>29</v>
      </c>
      <c r="C19" s="122" t="s">
        <v>29</v>
      </c>
      <c r="D19" s="123" t="str">
        <f>IFERROR(VLOOKUP($C19,'Reference Data'!$N$6:$T$104,2,FALSE),"-")</f>
        <v>-</v>
      </c>
      <c r="E19" s="123" t="str">
        <f>IFERROR(VLOOKUP($C19,'Reference Data'!$N$6:$T$104,3,FALSE),"-")</f>
        <v>-</v>
      </c>
      <c r="F19" s="123" t="str">
        <f>IFERROR(VLOOKUP($C19,'Reference Data'!$N$6:$T$104,4,FALSE),"-")</f>
        <v>-</v>
      </c>
      <c r="G19" s="123" t="str">
        <f>IFERROR(VLOOKUP($C19,'Reference Data'!$N$6:$T$104,5,FALSE),"-")</f>
        <v>-</v>
      </c>
      <c r="H19" s="123" t="str">
        <f>IFERROR(VLOOKUP($C19,'Reference Data'!$N$6:$T$104,6,FALSE),"-")</f>
        <v>-</v>
      </c>
      <c r="I19" s="122" t="s">
        <v>29</v>
      </c>
      <c r="J19" s="122" t="s">
        <v>29</v>
      </c>
      <c r="K19" s="123" t="str">
        <f>VLOOKUP($J19,'Reference Data'!$AU$6:$AX$259,3,FALSE)</f>
        <v>-</v>
      </c>
      <c r="L19" s="123" t="str">
        <f>VLOOKUP($J19,'Reference Data'!$AU$6:$AX$259,4,FALSE)</f>
        <v>-</v>
      </c>
      <c r="M19" s="122" t="s">
        <v>29</v>
      </c>
      <c r="N19" s="122" t="s">
        <v>29</v>
      </c>
      <c r="O19" s="124"/>
      <c r="P19" s="122"/>
      <c r="Q19" s="123" t="e">
        <f t="shared" si="0"/>
        <v>#VALUE!</v>
      </c>
      <c r="R19" s="131"/>
    </row>
    <row r="20" spans="1:18" s="119" customFormat="1" ht="40.35" customHeight="1" thickBot="1">
      <c r="A20" s="111"/>
      <c r="B20" s="122" t="s">
        <v>29</v>
      </c>
      <c r="C20" s="122" t="s">
        <v>29</v>
      </c>
      <c r="D20" s="123" t="str">
        <f>IFERROR(VLOOKUP($C20,'Reference Data'!$N$6:$T$104,2,FALSE),"-")</f>
        <v>-</v>
      </c>
      <c r="E20" s="123" t="str">
        <f>IFERROR(VLOOKUP($C20,'Reference Data'!$N$6:$T$104,3,FALSE),"-")</f>
        <v>-</v>
      </c>
      <c r="F20" s="123" t="str">
        <f>IFERROR(VLOOKUP($C20,'Reference Data'!$N$6:$T$104,4,FALSE),"-")</f>
        <v>-</v>
      </c>
      <c r="G20" s="123" t="str">
        <f>IFERROR(VLOOKUP($C20,'Reference Data'!$N$6:$T$104,5,FALSE),"-")</f>
        <v>-</v>
      </c>
      <c r="H20" s="123" t="str">
        <f>IFERROR(VLOOKUP($C20,'Reference Data'!$N$6:$T$104,6,FALSE),"-")</f>
        <v>-</v>
      </c>
      <c r="I20" s="122" t="s">
        <v>29</v>
      </c>
      <c r="J20" s="122" t="s">
        <v>29</v>
      </c>
      <c r="K20" s="123" t="str">
        <f>VLOOKUP($J20,'Reference Data'!$AU$6:$AX$259,3,FALSE)</f>
        <v>-</v>
      </c>
      <c r="L20" s="123" t="str">
        <f>VLOOKUP($J20,'Reference Data'!$AU$6:$AX$259,4,FALSE)</f>
        <v>-</v>
      </c>
      <c r="M20" s="122" t="s">
        <v>29</v>
      </c>
      <c r="N20" s="122" t="s">
        <v>29</v>
      </c>
      <c r="O20" s="124"/>
      <c r="P20" s="122"/>
      <c r="Q20" s="123" t="e">
        <f t="shared" si="0"/>
        <v>#VALUE!</v>
      </c>
      <c r="R20" s="131"/>
    </row>
    <row r="21" spans="1:18" s="119" customFormat="1" ht="40.35" customHeight="1" thickBot="1">
      <c r="A21" s="111"/>
      <c r="B21" s="122" t="s">
        <v>29</v>
      </c>
      <c r="C21" s="122" t="s">
        <v>29</v>
      </c>
      <c r="D21" s="123" t="str">
        <f>IFERROR(VLOOKUP($C21,'Reference Data'!$N$6:$T$104,2,FALSE),"-")</f>
        <v>-</v>
      </c>
      <c r="E21" s="123" t="str">
        <f>IFERROR(VLOOKUP($C21,'Reference Data'!$N$6:$T$104,3,FALSE),"-")</f>
        <v>-</v>
      </c>
      <c r="F21" s="123" t="str">
        <f>IFERROR(VLOOKUP($C21,'Reference Data'!$N$6:$T$104,4,FALSE),"-")</f>
        <v>-</v>
      </c>
      <c r="G21" s="123" t="str">
        <f>IFERROR(VLOOKUP($C21,'Reference Data'!$N$6:$T$104,5,FALSE),"-")</f>
        <v>-</v>
      </c>
      <c r="H21" s="123" t="str">
        <f>IFERROR(VLOOKUP($C21,'Reference Data'!$N$6:$T$104,6,FALSE),"-")</f>
        <v>-</v>
      </c>
      <c r="I21" s="122" t="s">
        <v>29</v>
      </c>
      <c r="J21" s="122" t="s">
        <v>29</v>
      </c>
      <c r="K21" s="123" t="str">
        <f>VLOOKUP($J21,'Reference Data'!$AU$6:$AX$259,3,FALSE)</f>
        <v>-</v>
      </c>
      <c r="L21" s="123" t="str">
        <f>VLOOKUP($J21,'Reference Data'!$AU$6:$AX$259,4,FALSE)</f>
        <v>-</v>
      </c>
      <c r="M21" s="122" t="s">
        <v>29</v>
      </c>
      <c r="N21" s="122" t="s">
        <v>29</v>
      </c>
      <c r="O21" s="124"/>
      <c r="P21" s="122"/>
      <c r="Q21" s="123" t="e">
        <f t="shared" si="0"/>
        <v>#VALUE!</v>
      </c>
      <c r="R21" s="131"/>
    </row>
    <row r="22" spans="1:18" s="119" customFormat="1" ht="40.35" customHeight="1" thickBot="1">
      <c r="A22" s="111"/>
      <c r="B22" s="122" t="s">
        <v>29</v>
      </c>
      <c r="C22" s="122" t="s">
        <v>29</v>
      </c>
      <c r="D22" s="123" t="str">
        <f>IFERROR(VLOOKUP($C22,'Reference Data'!$N$6:$T$104,2,FALSE),"-")</f>
        <v>-</v>
      </c>
      <c r="E22" s="123" t="str">
        <f>IFERROR(VLOOKUP($C22,'Reference Data'!$N$6:$T$104,3,FALSE),"-")</f>
        <v>-</v>
      </c>
      <c r="F22" s="123" t="str">
        <f>IFERROR(VLOOKUP($C22,'Reference Data'!$N$6:$T$104,4,FALSE),"-")</f>
        <v>-</v>
      </c>
      <c r="G22" s="123" t="str">
        <f>IFERROR(VLOOKUP($C22,'Reference Data'!$N$6:$T$104,5,FALSE),"-")</f>
        <v>-</v>
      </c>
      <c r="H22" s="123" t="str">
        <f>IFERROR(VLOOKUP($C22,'Reference Data'!$N$6:$T$104,6,FALSE),"-")</f>
        <v>-</v>
      </c>
      <c r="I22" s="122" t="s">
        <v>29</v>
      </c>
      <c r="J22" s="122" t="s">
        <v>29</v>
      </c>
      <c r="K22" s="123" t="str">
        <f>VLOOKUP($J22,'Reference Data'!$AU$6:$AX$259,3,FALSE)</f>
        <v>-</v>
      </c>
      <c r="L22" s="123" t="str">
        <f>VLOOKUP($J22,'Reference Data'!$AU$6:$AX$259,4,FALSE)</f>
        <v>-</v>
      </c>
      <c r="M22" s="122" t="s">
        <v>29</v>
      </c>
      <c r="N22" s="122" t="s">
        <v>29</v>
      </c>
      <c r="O22" s="124"/>
      <c r="P22" s="122"/>
      <c r="Q22" s="123" t="e">
        <f t="shared" si="0"/>
        <v>#VALUE!</v>
      </c>
      <c r="R22" s="131"/>
    </row>
    <row r="23" spans="1:18" s="119" customFormat="1" ht="40.35" customHeight="1" thickBot="1">
      <c r="A23" s="111"/>
      <c r="B23" s="122" t="s">
        <v>29</v>
      </c>
      <c r="C23" s="122" t="s">
        <v>29</v>
      </c>
      <c r="D23" s="123" t="str">
        <f>IFERROR(VLOOKUP($C23,'Reference Data'!$N$6:$T$104,2,FALSE),"-")</f>
        <v>-</v>
      </c>
      <c r="E23" s="123" t="str">
        <f>IFERROR(VLOOKUP($C23,'Reference Data'!$N$6:$T$104,3,FALSE),"-")</f>
        <v>-</v>
      </c>
      <c r="F23" s="123" t="str">
        <f>IFERROR(VLOOKUP($C23,'Reference Data'!$N$6:$T$104,4,FALSE),"-")</f>
        <v>-</v>
      </c>
      <c r="G23" s="123" t="str">
        <f>IFERROR(VLOOKUP($C23,'Reference Data'!$N$6:$T$104,5,FALSE),"-")</f>
        <v>-</v>
      </c>
      <c r="H23" s="123" t="str">
        <f>IFERROR(VLOOKUP($C23,'Reference Data'!$N$6:$T$104,6,FALSE),"-")</f>
        <v>-</v>
      </c>
      <c r="I23" s="122" t="s">
        <v>29</v>
      </c>
      <c r="J23" s="122" t="s">
        <v>29</v>
      </c>
      <c r="K23" s="123" t="str">
        <f>VLOOKUP($J23,'Reference Data'!$AU$6:$AX$259,3,FALSE)</f>
        <v>-</v>
      </c>
      <c r="L23" s="123" t="str">
        <f>VLOOKUP($J23,'Reference Data'!$AU$6:$AX$259,4,FALSE)</f>
        <v>-</v>
      </c>
      <c r="M23" s="122" t="s">
        <v>29</v>
      </c>
      <c r="N23" s="122" t="s">
        <v>29</v>
      </c>
      <c r="O23" s="124"/>
      <c r="P23" s="122"/>
      <c r="Q23" s="123" t="e">
        <f t="shared" si="0"/>
        <v>#VALUE!</v>
      </c>
      <c r="R23" s="131"/>
    </row>
    <row r="24" spans="1:18" s="119" customFormat="1" ht="40.35" customHeight="1" thickBot="1">
      <c r="A24" s="111"/>
      <c r="B24" s="122" t="s">
        <v>29</v>
      </c>
      <c r="C24" s="122" t="s">
        <v>29</v>
      </c>
      <c r="D24" s="123" t="str">
        <f>IFERROR(VLOOKUP($C24,'Reference Data'!$N$6:$T$104,2,FALSE),"-")</f>
        <v>-</v>
      </c>
      <c r="E24" s="123" t="str">
        <f>IFERROR(VLOOKUP($C24,'Reference Data'!$N$6:$T$104,3,FALSE),"-")</f>
        <v>-</v>
      </c>
      <c r="F24" s="123" t="str">
        <f>IFERROR(VLOOKUP($C24,'Reference Data'!$N$6:$T$104,4,FALSE),"-")</f>
        <v>-</v>
      </c>
      <c r="G24" s="123" t="str">
        <f>IFERROR(VLOOKUP($C24,'Reference Data'!$N$6:$T$104,5,FALSE),"-")</f>
        <v>-</v>
      </c>
      <c r="H24" s="123" t="str">
        <f>IFERROR(VLOOKUP($C24,'Reference Data'!$N$6:$T$104,6,FALSE),"-")</f>
        <v>-</v>
      </c>
      <c r="I24" s="122" t="s">
        <v>29</v>
      </c>
      <c r="J24" s="122" t="s">
        <v>29</v>
      </c>
      <c r="K24" s="123" t="str">
        <f>VLOOKUP($J24,'Reference Data'!$AU$6:$AX$259,3,FALSE)</f>
        <v>-</v>
      </c>
      <c r="L24" s="123" t="str">
        <f>VLOOKUP($J24,'Reference Data'!$AU$6:$AX$259,4,FALSE)</f>
        <v>-</v>
      </c>
      <c r="M24" s="122" t="s">
        <v>29</v>
      </c>
      <c r="N24" s="122" t="s">
        <v>29</v>
      </c>
      <c r="O24" s="124"/>
      <c r="P24" s="122"/>
      <c r="Q24" s="123" t="e">
        <f t="shared" si="0"/>
        <v>#VALUE!</v>
      </c>
      <c r="R24" s="131"/>
    </row>
    <row r="25" spans="1:18" s="119" customFormat="1" ht="40.35" customHeight="1" thickBot="1">
      <c r="A25" s="111"/>
      <c r="B25" s="122" t="s">
        <v>29</v>
      </c>
      <c r="C25" s="122" t="s">
        <v>29</v>
      </c>
      <c r="D25" s="123" t="str">
        <f>IFERROR(VLOOKUP($C25,'Reference Data'!$N$6:$T$104,2,FALSE),"-")</f>
        <v>-</v>
      </c>
      <c r="E25" s="123" t="str">
        <f>IFERROR(VLOOKUP($C25,'Reference Data'!$N$6:$T$104,3,FALSE),"-")</f>
        <v>-</v>
      </c>
      <c r="F25" s="123" t="str">
        <f>IFERROR(VLOOKUP($C25,'Reference Data'!$N$6:$T$104,4,FALSE),"-")</f>
        <v>-</v>
      </c>
      <c r="G25" s="123" t="str">
        <f>IFERROR(VLOOKUP($C25,'Reference Data'!$N$6:$T$104,5,FALSE),"-")</f>
        <v>-</v>
      </c>
      <c r="H25" s="123" t="str">
        <f>IFERROR(VLOOKUP($C25,'Reference Data'!$N$6:$T$104,6,FALSE),"-")</f>
        <v>-</v>
      </c>
      <c r="I25" s="122" t="s">
        <v>29</v>
      </c>
      <c r="J25" s="122" t="s">
        <v>29</v>
      </c>
      <c r="K25" s="123" t="str">
        <f>VLOOKUP($J25,'Reference Data'!$AU$6:$AX$259,3,FALSE)</f>
        <v>-</v>
      </c>
      <c r="L25" s="123" t="str">
        <f>VLOOKUP($J25,'Reference Data'!$AU$6:$AX$259,4,FALSE)</f>
        <v>-</v>
      </c>
      <c r="M25" s="122" t="s">
        <v>29</v>
      </c>
      <c r="N25" s="122" t="s">
        <v>29</v>
      </c>
      <c r="O25" s="124"/>
      <c r="P25" s="122"/>
      <c r="Q25" s="123" t="e">
        <f t="shared" si="0"/>
        <v>#VALUE!</v>
      </c>
      <c r="R25" s="131"/>
    </row>
    <row r="26" spans="1:18" s="119" customFormat="1" ht="40.35" customHeight="1" thickBot="1">
      <c r="A26" s="111"/>
      <c r="B26" s="122" t="s">
        <v>29</v>
      </c>
      <c r="C26" s="122" t="s">
        <v>29</v>
      </c>
      <c r="D26" s="123" t="str">
        <f>IFERROR(VLOOKUP($C26,'Reference Data'!$N$6:$T$104,2,FALSE),"-")</f>
        <v>-</v>
      </c>
      <c r="E26" s="123" t="str">
        <f>IFERROR(VLOOKUP($C26,'Reference Data'!$N$6:$T$104,3,FALSE),"-")</f>
        <v>-</v>
      </c>
      <c r="F26" s="123" t="str">
        <f>IFERROR(VLOOKUP($C26,'Reference Data'!$N$6:$T$104,4,FALSE),"-")</f>
        <v>-</v>
      </c>
      <c r="G26" s="123" t="str">
        <f>IFERROR(VLOOKUP($C26,'Reference Data'!$N$6:$T$104,5,FALSE),"-")</f>
        <v>-</v>
      </c>
      <c r="H26" s="123" t="str">
        <f>IFERROR(VLOOKUP($C26,'Reference Data'!$N$6:$T$104,6,FALSE),"-")</f>
        <v>-</v>
      </c>
      <c r="I26" s="122" t="s">
        <v>29</v>
      </c>
      <c r="J26" s="122" t="s">
        <v>29</v>
      </c>
      <c r="K26" s="123" t="str">
        <f>VLOOKUP($J26,'Reference Data'!$AU$6:$AX$259,3,FALSE)</f>
        <v>-</v>
      </c>
      <c r="L26" s="123" t="str">
        <f>VLOOKUP($J26,'Reference Data'!$AU$6:$AX$259,4,FALSE)</f>
        <v>-</v>
      </c>
      <c r="M26" s="122" t="s">
        <v>29</v>
      </c>
      <c r="N26" s="122" t="s">
        <v>29</v>
      </c>
      <c r="O26" s="124"/>
      <c r="P26" s="122"/>
      <c r="Q26" s="123" t="e">
        <f t="shared" si="0"/>
        <v>#VALUE!</v>
      </c>
      <c r="R26" s="131"/>
    </row>
    <row r="27" spans="1:18" s="119" customFormat="1" ht="40.35" customHeight="1" thickBot="1">
      <c r="A27" s="111"/>
      <c r="B27" s="122" t="s">
        <v>29</v>
      </c>
      <c r="C27" s="122" t="s">
        <v>29</v>
      </c>
      <c r="D27" s="123" t="str">
        <f>IFERROR(VLOOKUP($C27,'Reference Data'!$N$6:$T$104,2,FALSE),"-")</f>
        <v>-</v>
      </c>
      <c r="E27" s="123" t="str">
        <f>IFERROR(VLOOKUP($C27,'Reference Data'!$N$6:$T$104,3,FALSE),"-")</f>
        <v>-</v>
      </c>
      <c r="F27" s="123" t="str">
        <f>IFERROR(VLOOKUP($C27,'Reference Data'!$N$6:$T$104,4,FALSE),"-")</f>
        <v>-</v>
      </c>
      <c r="G27" s="123" t="str">
        <f>IFERROR(VLOOKUP($C27,'Reference Data'!$N$6:$T$104,5,FALSE),"-")</f>
        <v>-</v>
      </c>
      <c r="H27" s="123" t="str">
        <f>IFERROR(VLOOKUP($C27,'Reference Data'!$N$6:$T$104,6,FALSE),"-")</f>
        <v>-</v>
      </c>
      <c r="I27" s="122" t="s">
        <v>29</v>
      </c>
      <c r="J27" s="122" t="s">
        <v>29</v>
      </c>
      <c r="K27" s="123" t="str">
        <f>VLOOKUP($J27,'Reference Data'!$AU$6:$AX$259,3,FALSE)</f>
        <v>-</v>
      </c>
      <c r="L27" s="123" t="str">
        <f>VLOOKUP($J27,'Reference Data'!$AU$6:$AX$259,4,FALSE)</f>
        <v>-</v>
      </c>
      <c r="M27" s="122" t="s">
        <v>29</v>
      </c>
      <c r="N27" s="122" t="s">
        <v>29</v>
      </c>
      <c r="O27" s="124"/>
      <c r="P27" s="122"/>
      <c r="Q27" s="123" t="e">
        <f t="shared" si="0"/>
        <v>#VALUE!</v>
      </c>
      <c r="R27" s="131"/>
    </row>
    <row r="28" spans="1:18" s="119" customFormat="1" ht="40.35" customHeight="1" thickBot="1">
      <c r="A28" s="111"/>
      <c r="B28" s="122" t="s">
        <v>29</v>
      </c>
      <c r="C28" s="122" t="s">
        <v>29</v>
      </c>
      <c r="D28" s="123" t="str">
        <f>IFERROR(VLOOKUP($C28,'Reference Data'!$N$6:$T$104,2,FALSE),"-")</f>
        <v>-</v>
      </c>
      <c r="E28" s="123" t="str">
        <f>IFERROR(VLOOKUP($C28,'Reference Data'!$N$6:$T$104,3,FALSE),"-")</f>
        <v>-</v>
      </c>
      <c r="F28" s="123" t="str">
        <f>IFERROR(VLOOKUP($C28,'Reference Data'!$N$6:$T$104,4,FALSE),"-")</f>
        <v>-</v>
      </c>
      <c r="G28" s="123" t="str">
        <f>IFERROR(VLOOKUP($C28,'Reference Data'!$N$6:$T$104,5,FALSE),"-")</f>
        <v>-</v>
      </c>
      <c r="H28" s="123" t="str">
        <f>IFERROR(VLOOKUP($C28,'Reference Data'!$N$6:$T$104,6,FALSE),"-")</f>
        <v>-</v>
      </c>
      <c r="I28" s="122" t="s">
        <v>29</v>
      </c>
      <c r="J28" s="122" t="s">
        <v>29</v>
      </c>
      <c r="K28" s="123" t="str">
        <f>VLOOKUP($J28,'Reference Data'!$AU$6:$AX$259,3,FALSE)</f>
        <v>-</v>
      </c>
      <c r="L28" s="123" t="str">
        <f>VLOOKUP($J28,'Reference Data'!$AU$6:$AX$259,4,FALSE)</f>
        <v>-</v>
      </c>
      <c r="M28" s="122" t="s">
        <v>29</v>
      </c>
      <c r="N28" s="122" t="s">
        <v>29</v>
      </c>
      <c r="O28" s="124"/>
      <c r="P28" s="122"/>
      <c r="Q28" s="123" t="e">
        <f t="shared" si="0"/>
        <v>#VALUE!</v>
      </c>
      <c r="R28" s="131"/>
    </row>
    <row r="29" spans="1:18" s="119" customFormat="1" ht="40.35" customHeight="1" thickBot="1">
      <c r="A29" s="111"/>
      <c r="B29" s="122" t="s">
        <v>29</v>
      </c>
      <c r="C29" s="122" t="s">
        <v>29</v>
      </c>
      <c r="D29" s="123" t="str">
        <f>IFERROR(VLOOKUP($C29,'Reference Data'!$N$6:$T$104,2,FALSE),"-")</f>
        <v>-</v>
      </c>
      <c r="E29" s="123" t="str">
        <f>IFERROR(VLOOKUP($C29,'Reference Data'!$N$6:$T$104,3,FALSE),"-")</f>
        <v>-</v>
      </c>
      <c r="F29" s="123" t="str">
        <f>IFERROR(VLOOKUP($C29,'Reference Data'!$N$6:$T$104,4,FALSE),"-")</f>
        <v>-</v>
      </c>
      <c r="G29" s="123" t="str">
        <f>IFERROR(VLOOKUP($C29,'Reference Data'!$N$6:$T$104,5,FALSE),"-")</f>
        <v>-</v>
      </c>
      <c r="H29" s="123" t="str">
        <f>IFERROR(VLOOKUP($C29,'Reference Data'!$N$6:$T$104,6,FALSE),"-")</f>
        <v>-</v>
      </c>
      <c r="I29" s="122" t="s">
        <v>29</v>
      </c>
      <c r="J29" s="122" t="s">
        <v>29</v>
      </c>
      <c r="K29" s="123" t="str">
        <f>VLOOKUP($J29,'Reference Data'!$AU$6:$AX$259,3,FALSE)</f>
        <v>-</v>
      </c>
      <c r="L29" s="123" t="str">
        <f>VLOOKUP($J29,'Reference Data'!$AU$6:$AX$259,4,FALSE)</f>
        <v>-</v>
      </c>
      <c r="M29" s="122" t="s">
        <v>29</v>
      </c>
      <c r="N29" s="122" t="s">
        <v>29</v>
      </c>
      <c r="O29" s="124"/>
      <c r="P29" s="122"/>
      <c r="Q29" s="123" t="e">
        <f t="shared" si="0"/>
        <v>#VALUE!</v>
      </c>
      <c r="R29" s="131"/>
    </row>
    <row r="30" spans="1:18" s="119" customFormat="1" ht="40.35" customHeight="1" thickBot="1">
      <c r="A30" s="111"/>
      <c r="B30" s="122" t="s">
        <v>29</v>
      </c>
      <c r="C30" s="122" t="s">
        <v>29</v>
      </c>
      <c r="D30" s="123" t="str">
        <f>IFERROR(VLOOKUP($C30,'Reference Data'!$N$6:$T$104,2,FALSE),"-")</f>
        <v>-</v>
      </c>
      <c r="E30" s="123" t="str">
        <f>IFERROR(VLOOKUP($C30,'Reference Data'!$N$6:$T$104,3,FALSE),"-")</f>
        <v>-</v>
      </c>
      <c r="F30" s="123" t="str">
        <f>IFERROR(VLOOKUP($C30,'Reference Data'!$N$6:$T$104,4,FALSE),"-")</f>
        <v>-</v>
      </c>
      <c r="G30" s="123" t="str">
        <f>IFERROR(VLOOKUP($C30,'Reference Data'!$N$6:$T$104,5,FALSE),"-")</f>
        <v>-</v>
      </c>
      <c r="H30" s="123" t="str">
        <f>IFERROR(VLOOKUP($C30,'Reference Data'!$N$6:$T$104,6,FALSE),"-")</f>
        <v>-</v>
      </c>
      <c r="I30" s="122" t="s">
        <v>29</v>
      </c>
      <c r="J30" s="122" t="s">
        <v>29</v>
      </c>
      <c r="K30" s="123" t="str">
        <f>VLOOKUP($J30,'Reference Data'!$AU$6:$AX$259,3,FALSE)</f>
        <v>-</v>
      </c>
      <c r="L30" s="123" t="str">
        <f>VLOOKUP($J30,'Reference Data'!$AU$6:$AX$259,4,FALSE)</f>
        <v>-</v>
      </c>
      <c r="M30" s="122" t="s">
        <v>29</v>
      </c>
      <c r="N30" s="122" t="s">
        <v>29</v>
      </c>
      <c r="O30" s="124"/>
      <c r="P30" s="122"/>
      <c r="Q30" s="123" t="e">
        <f t="shared" si="0"/>
        <v>#VALUE!</v>
      </c>
      <c r="R30" s="131"/>
    </row>
    <row r="31" spans="1:18" s="119" customFormat="1" ht="40.35" customHeight="1" thickBot="1">
      <c r="A31" s="111"/>
      <c r="B31" s="122" t="s">
        <v>29</v>
      </c>
      <c r="C31" s="122" t="s">
        <v>29</v>
      </c>
      <c r="D31" s="123" t="str">
        <f>IFERROR(VLOOKUP($C31,'Reference Data'!$N$6:$T$104,2,FALSE),"-")</f>
        <v>-</v>
      </c>
      <c r="E31" s="123" t="str">
        <f>IFERROR(VLOOKUP($C31,'Reference Data'!$N$6:$T$104,3,FALSE),"-")</f>
        <v>-</v>
      </c>
      <c r="F31" s="123" t="str">
        <f>IFERROR(VLOOKUP($C31,'Reference Data'!$N$6:$T$104,4,FALSE),"-")</f>
        <v>-</v>
      </c>
      <c r="G31" s="123" t="str">
        <f>IFERROR(VLOOKUP($C31,'Reference Data'!$N$6:$T$104,5,FALSE),"-")</f>
        <v>-</v>
      </c>
      <c r="H31" s="123" t="str">
        <f>IFERROR(VLOOKUP($C31,'Reference Data'!$N$6:$T$104,6,FALSE),"-")</f>
        <v>-</v>
      </c>
      <c r="I31" s="122" t="s">
        <v>29</v>
      </c>
      <c r="J31" s="122" t="s">
        <v>29</v>
      </c>
      <c r="K31" s="123" t="str">
        <f>VLOOKUP($J31,'Reference Data'!$AU$6:$AX$259,3,FALSE)</f>
        <v>-</v>
      </c>
      <c r="L31" s="123" t="str">
        <f>VLOOKUP($J31,'Reference Data'!$AU$6:$AX$259,4,FALSE)</f>
        <v>-</v>
      </c>
      <c r="M31" s="122" t="s">
        <v>29</v>
      </c>
      <c r="N31" s="122" t="s">
        <v>29</v>
      </c>
      <c r="O31" s="124"/>
      <c r="P31" s="122"/>
      <c r="Q31" s="123" t="e">
        <f t="shared" si="0"/>
        <v>#VALUE!</v>
      </c>
      <c r="R31" s="131"/>
    </row>
    <row r="32" spans="1:18" s="119" customFormat="1" ht="40.35" customHeight="1" thickBot="1">
      <c r="A32" s="111"/>
      <c r="B32" s="122" t="s">
        <v>29</v>
      </c>
      <c r="C32" s="122" t="s">
        <v>29</v>
      </c>
      <c r="D32" s="123" t="str">
        <f>IFERROR(VLOOKUP($C32,'Reference Data'!$N$6:$T$104,2,FALSE),"-")</f>
        <v>-</v>
      </c>
      <c r="E32" s="123" t="str">
        <f>IFERROR(VLOOKUP($C32,'Reference Data'!$N$6:$T$104,3,FALSE),"-")</f>
        <v>-</v>
      </c>
      <c r="F32" s="123" t="str">
        <f>IFERROR(VLOOKUP($C32,'Reference Data'!$N$6:$T$104,4,FALSE),"-")</f>
        <v>-</v>
      </c>
      <c r="G32" s="123" t="str">
        <f>IFERROR(VLOOKUP($C32,'Reference Data'!$N$6:$T$104,5,FALSE),"-")</f>
        <v>-</v>
      </c>
      <c r="H32" s="123" t="str">
        <f>IFERROR(VLOOKUP($C32,'Reference Data'!$N$6:$T$104,6,FALSE),"-")</f>
        <v>-</v>
      </c>
      <c r="I32" s="122" t="s">
        <v>29</v>
      </c>
      <c r="J32" s="122" t="s">
        <v>29</v>
      </c>
      <c r="K32" s="123" t="str">
        <f>VLOOKUP($J32,'Reference Data'!$AU$6:$AX$259,3,FALSE)</f>
        <v>-</v>
      </c>
      <c r="L32" s="123" t="str">
        <f>VLOOKUP($J32,'Reference Data'!$AU$6:$AX$259,4,FALSE)</f>
        <v>-</v>
      </c>
      <c r="M32" s="122" t="s">
        <v>29</v>
      </c>
      <c r="N32" s="122" t="s">
        <v>29</v>
      </c>
      <c r="O32" s="124"/>
      <c r="P32" s="122"/>
      <c r="Q32" s="123" t="e">
        <f t="shared" si="0"/>
        <v>#VALUE!</v>
      </c>
      <c r="R32" s="131"/>
    </row>
    <row r="33" spans="1:18" s="119" customFormat="1" ht="40.35" customHeight="1" thickBot="1">
      <c r="A33" s="111"/>
      <c r="B33" s="122" t="s">
        <v>29</v>
      </c>
      <c r="C33" s="122" t="s">
        <v>29</v>
      </c>
      <c r="D33" s="123" t="str">
        <f>IFERROR(VLOOKUP($C33,'Reference Data'!$N$6:$T$104,2,FALSE),"-")</f>
        <v>-</v>
      </c>
      <c r="E33" s="123" t="str">
        <f>IFERROR(VLOOKUP($C33,'Reference Data'!$N$6:$T$104,3,FALSE),"-")</f>
        <v>-</v>
      </c>
      <c r="F33" s="123" t="str">
        <f>IFERROR(VLOOKUP($C33,'Reference Data'!$N$6:$T$104,4,FALSE),"-")</f>
        <v>-</v>
      </c>
      <c r="G33" s="123" t="str">
        <f>IFERROR(VLOOKUP($C33,'Reference Data'!$N$6:$T$104,5,FALSE),"-")</f>
        <v>-</v>
      </c>
      <c r="H33" s="123" t="str">
        <f>IFERROR(VLOOKUP($C33,'Reference Data'!$N$6:$T$104,6,FALSE),"-")</f>
        <v>-</v>
      </c>
      <c r="I33" s="122" t="s">
        <v>29</v>
      </c>
      <c r="J33" s="122" t="s">
        <v>29</v>
      </c>
      <c r="K33" s="123" t="str">
        <f>VLOOKUP($J33,'Reference Data'!$AU$6:$AX$259,3,FALSE)</f>
        <v>-</v>
      </c>
      <c r="L33" s="123" t="str">
        <f>VLOOKUP($J33,'Reference Data'!$AU$6:$AX$259,4,FALSE)</f>
        <v>-</v>
      </c>
      <c r="M33" s="122" t="s">
        <v>29</v>
      </c>
      <c r="N33" s="122" t="s">
        <v>29</v>
      </c>
      <c r="O33" s="124"/>
      <c r="P33" s="122"/>
      <c r="Q33" s="123" t="e">
        <f t="shared" si="0"/>
        <v>#VALUE!</v>
      </c>
      <c r="R33" s="131"/>
    </row>
    <row r="34" spans="1:18" ht="15" customHeight="1">
      <c r="A34" s="32"/>
      <c r="B34" s="24"/>
      <c r="C34" s="24"/>
      <c r="D34" s="30"/>
      <c r="E34" s="30"/>
      <c r="F34" s="30"/>
      <c r="G34" s="30"/>
      <c r="H34" s="30"/>
      <c r="I34" s="24"/>
      <c r="J34" s="24"/>
      <c r="K34" s="30"/>
      <c r="L34" s="30"/>
      <c r="M34" s="24"/>
      <c r="N34" s="24"/>
      <c r="O34" s="24"/>
      <c r="P34" s="24"/>
      <c r="Q34" s="30"/>
      <c r="R34" s="27"/>
    </row>
    <row r="35" spans="1:18" ht="15" hidden="1" customHeight="1">
      <c r="A35" s="78"/>
      <c r="B35" s="152"/>
      <c r="C35" s="152"/>
      <c r="D35" s="79"/>
      <c r="E35" s="79"/>
      <c r="F35" s="152"/>
      <c r="G35" s="152"/>
      <c r="H35" s="152"/>
      <c r="I35" s="79"/>
      <c r="J35" s="79"/>
      <c r="K35" s="79"/>
      <c r="L35" s="79"/>
      <c r="M35" s="79"/>
      <c r="N35" s="79"/>
      <c r="O35" s="79"/>
      <c r="P35" s="79"/>
      <c r="Q35" s="79"/>
      <c r="R35" s="153"/>
    </row>
    <row r="37" spans="1:18" ht="15" hidden="1" customHeight="1">
      <c r="D37" s="147"/>
      <c r="E37" s="147"/>
    </row>
  </sheetData>
  <sheetProtection algorithmName="SHA-512" hashValue="QHa+oC8/bMF9ODyixhe3rfBnnAmaFAhw5NOze4HFkupXPPhNJNy/ifxXl50GTLBZutcANc8l3KKo70k9XS2zNw==" saltValue="gW2/lQqZADISFpF9dsVFGw==" spinCount="100000" sheet="1" objects="1" scenarios="1"/>
  <conditionalFormatting sqref="A5:XFD1000">
    <cfRule type="expression" dxfId="76" priority="24">
      <formula>$B$3="You do not need to enter details on this form"</formula>
    </cfRule>
  </conditionalFormatting>
  <dataValidations count="10">
    <dataValidation type="custom" allowBlank="1" showInputMessage="1" showErrorMessage="1" prompt="Enter quantity with up to 3 decimal places" sqref="O9:O33" xr:uid="{00000000-0002-0000-0800-000000000000}">
      <formula1>ISNUMBER(O9)</formula1>
    </dataValidation>
    <dataValidation type="textLength" operator="lessThan" allowBlank="1" showInputMessage="1" showErrorMessage="1" prompt="Free text - max 250 characters" sqref="P9:P33" xr:uid="{00000000-0002-0000-0800-000001000000}">
      <formula1>250</formula1>
    </dataValidation>
    <dataValidation type="list" allowBlank="1" showInputMessage="1" showErrorMessage="1" sqref="N9:N33" xr:uid="{00000000-0002-0000-0800-000002000000}">
      <formula1>INDIRECT("T_Imported")</formula1>
    </dataValidation>
    <dataValidation type="list" allowBlank="1" showInputMessage="1" showErrorMessage="1" sqref="M9:M33" xr:uid="{00000000-0002-0000-0800-000003000000}">
      <formula1>INDIRECT("T_Customs_Procedures[Procedure]")</formula1>
    </dataValidation>
    <dataValidation type="list" allowBlank="1" showInputMessage="1" showErrorMessage="1" sqref="J9:J33" xr:uid="{00000000-0002-0000-0800-000004000000}">
      <formula1>INDIRECT("T_Countries[Country]")</formula1>
    </dataValidation>
    <dataValidation type="list" allowBlank="1" showInputMessage="1" showErrorMessage="1" sqref="B9:B33" xr:uid="{00000000-0002-0000-0800-000005000000}">
      <formula1>Substance_Group</formula1>
    </dataValidation>
    <dataValidation type="list" allowBlank="1" showInputMessage="1" showErrorMessage="1" sqref="I9:I33" xr:uid="{00000000-0002-0000-0800-000006000000}">
      <formula1>INDIRECT("T_Substance_nature")</formula1>
    </dataValidation>
    <dataValidation type="list" allowBlank="1" showInputMessage="1" showErrorMessage="1" sqref="C9:C33" xr:uid="{00000000-0002-0000-0800-000007000000}">
      <formula1>INDIRECT(B9)</formula1>
    </dataValidation>
    <dataValidation type="list" allowBlank="1" showInputMessage="1" showErrorMessage="1" sqref="I35" xr:uid="{00000000-0002-0000-0800-000008000000}">
      <formula1>"Select,Yes,No"</formula1>
    </dataValidation>
    <dataValidation operator="lessThan" allowBlank="1" showErrorMessage="1" prompt="Free text - max 250 characters" sqref="Q9:Q33" xr:uid="{00000000-0002-0000-0800-000009000000}"/>
  </dataValidation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tem_x0020_Type xmlns="a6757d9b-889d-461b-936e-7107c5f2179b">Other</Item_x0020_Type>
    <lcf76f155ced4ddcb4097134ff3c332f xmlns="a6757d9b-889d-461b-936e-7107c5f2179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62745e8-e224-48e8-a2e3-254862b8c2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A7F4AE4E83C64095BF4FFA86C78E02" ma:contentTypeVersion="21" ma:contentTypeDescription="Create a new document." ma:contentTypeScope="" ma:versionID="2ffca3dc6dc2f61eef65cd565ad48cfe">
  <xsd:schema xmlns:xsd="http://www.w3.org/2001/XMLSchema" xmlns:xs="http://www.w3.org/2001/XMLSchema" xmlns:p="http://schemas.microsoft.com/office/2006/metadata/properties" xmlns:ns1="http://schemas.microsoft.com/sharepoint/v3" xmlns:ns2="a6757d9b-889d-461b-936e-7107c5f2179b" xmlns:ns3="662745e8-e224-48e8-a2e3-254862b8c2f5" xmlns:ns4="a065dbd5-d412-4dc8-8d32-f3a84ed4824b" targetNamespace="http://schemas.microsoft.com/office/2006/metadata/properties" ma:root="true" ma:fieldsID="3d94897868fe9e7a8db345f0bf171442" ns1:_="" ns2:_="" ns3:_="" ns4:_="">
    <xsd:import namespace="http://schemas.microsoft.com/sharepoint/v3"/>
    <xsd:import namespace="a6757d9b-889d-461b-936e-7107c5f2179b"/>
    <xsd:import namespace="662745e8-e224-48e8-a2e3-254862b8c2f5"/>
    <xsd:import namespace="a065dbd5-d412-4dc8-8d32-f3a84ed4824b"/>
    <xsd:element name="properties">
      <xsd:complexType>
        <xsd:sequence>
          <xsd:element name="documentManagement">
            <xsd:complexType>
              <xsd:all>
                <xsd:element ref="ns2:MediaServiceMetadata" minOccurs="0"/>
                <xsd:element ref="ns2:MediaServiceFastMetadata" minOccurs="0"/>
                <xsd:element ref="ns2:Item_x0020_Type"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757d9b-889d-461b-936e-7107c5f21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tem_x0020_Type" ma:index="10" nillable="true" ma:displayName="Item Type" ma:default="Other" ma:format="Dropdown" ma:internalName="Item_x0020_Type">
      <xsd:simpleType>
        <xsd:union memberTypes="dms:Text">
          <xsd:simpleType>
            <xsd:restriction base="dms:Choice">
              <xsd:enumeration value="Actions"/>
              <xsd:enumeration value="Administration"/>
              <xsd:enumeration value="Agenda"/>
              <xsd:enumeration value="End-Of-Stage Report"/>
              <xsd:enumeration value="Meeting Pack"/>
              <xsd:enumeration value="Communication"/>
              <xsd:enumeration value="Dependency Agreement"/>
              <xsd:enumeration value="Finance"/>
              <xsd:enumeration value="Governance"/>
              <xsd:enumeration value="Guidance"/>
              <xsd:enumeration value="Information Requests"/>
              <xsd:enumeration value="Minutes"/>
              <xsd:enumeration value="Notebooks"/>
              <xsd:enumeration value="Portfolio Highlight Reports"/>
              <xsd:enumeration value="Project Highlight Reports"/>
              <xsd:enumeration value="Processes"/>
              <xsd:enumeration value="Project Plan"/>
              <xsd:enumeration value="Project Workbook"/>
              <xsd:enumeration value="Reports"/>
              <xsd:enumeration value="Resourcing"/>
              <xsd:enumeration value="Resources"/>
              <xsd:enumeration value="Sprint Reports"/>
              <xsd:enumeration value="Templates"/>
              <xsd:enumeration value="Time Recording (incl leave)"/>
              <xsd:enumeration value="Change Management"/>
              <xsd:enumeration value="Onboarding and Offboarding"/>
              <xsd:enumeration value="User Guides"/>
              <xsd:enumeration value="User Research"/>
              <xsd:enumeration value="Other"/>
              <xsd:enumeration value="Unassigned"/>
            </xsd:restriction>
          </xsd:simpleType>
        </xsd:un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d12ec5e-bbb9-4923-8eb9-fe56d61e8c8e}" ma:internalName="TaxCatchAll" ma:showField="CatchAllData" ma:web="a065dbd5-d412-4dc8-8d32-f3a84ed482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5dbd5-d412-4dc8-8d32-f3a84ed4824b"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70AC21-A622-4A9A-913F-C4AE03CB0F7C}"/>
</file>

<file path=customXml/itemProps2.xml><?xml version="1.0" encoding="utf-8"?>
<ds:datastoreItem xmlns:ds="http://schemas.openxmlformats.org/officeDocument/2006/customXml" ds:itemID="{E9EAD88E-E3DC-4128-8BA6-F7770B8D25D6}"/>
</file>

<file path=customXml/itemProps3.xml><?xml version="1.0" encoding="utf-8"?>
<ds:datastoreItem xmlns:ds="http://schemas.openxmlformats.org/officeDocument/2006/customXml" ds:itemID="{692CBB36-0BA1-41F8-A269-C403CB8433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Dave Notton</cp:lastModifiedBy>
  <cp:revision>1</cp:revision>
  <dcterms:created xsi:type="dcterms:W3CDTF">2019-01-07T15:41:11Z</dcterms:created>
  <dcterms:modified xsi:type="dcterms:W3CDTF">2025-11-11T13:01:48Z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0x0101002AA7F4AE4E83C64095BF4FFA86C78E02</vt:lpwstr>
  </property>
  <property fmtid="{D5CDD505-2E9C-101B-9397-08002B2CF9AE}" pid="3" name="MediaServiceImageTags">
    <vt:lpwstr/>
  </property>
</Properties>
</file>